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Y:\ESTATISTICAS IVV\1. SÍNTESE ESTATISTICA\117. Maio 2023\"/>
    </mc:Choice>
  </mc:AlternateContent>
  <xr:revisionPtr revIDLastSave="0" documentId="13_ncr:1_{6A8071BC-11A3-489F-9941-84B2AFD0B7DA}" xr6:coauthVersionLast="47" xr6:coauthVersionMax="47" xr10:uidLastSave="{00000000-0000-0000-0000-000000000000}"/>
  <bookViews>
    <workbookView xWindow="-120" yWindow="-120" windowWidth="21840" windowHeight="13020" tabRatio="530" xr2:uid="{00000000-000D-0000-FFFF-FFFF00000000}"/>
  </bookViews>
  <sheets>
    <sheet name="Indice" sheetId="30" r:id="rId1"/>
    <sheet name="0" sheetId="32" r:id="rId2"/>
    <sheet name="1" sheetId="87" r:id="rId3"/>
    <sheet name="2" sheetId="88" r:id="rId4"/>
    <sheet name="3" sheetId="89" r:id="rId5"/>
    <sheet name="4" sheetId="2" r:id="rId6"/>
    <sheet name="5" sheetId="90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6" sheetId="83" r:id="rId15"/>
    <sheet name="13" sheetId="81" r:id="rId16"/>
    <sheet name="14" sheetId="72" r:id="rId17"/>
    <sheet name="15" sheetId="46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'1'!$A$1:$T$36</definedName>
    <definedName name="_xlnm.Print_Area" localSheetId="12">'11'!$A$1:$P$96</definedName>
    <definedName name="_xlnm.Print_Area" localSheetId="15">'13'!$A$1:$P$96</definedName>
    <definedName name="_xlnm.Print_Area" localSheetId="17">'15'!$A$1:$P$96</definedName>
    <definedName name="_xlnm.Print_Area" localSheetId="14">'16'!$A$1:$P$96</definedName>
    <definedName name="_xlnm.Print_Area" localSheetId="19">'18'!$A$1:$P$96</definedName>
    <definedName name="_xlnm.Print_Area" localSheetId="3">'2'!$A$1:$AW$68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'26'!$A$1:$P$96</definedName>
    <definedName name="_xlnm.Print_Area" localSheetId="4">'3'!$A$1:$AW$68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5" hidden="1">'13'!#REF!</definedName>
    <definedName name="Z_D2454DF7_9151_402B_B9E4_208D72282370_.wvu.Cols" localSheetId="16" hidden="1">'14'!#REF!</definedName>
    <definedName name="Z_D2454DF7_9151_402B_B9E4_208D72282370_.wvu.Cols" localSheetId="17" hidden="1">'15'!#REF!</definedName>
    <definedName name="Z_D2454DF7_9151_402B_B9E4_208D72282370_.wvu.Cols" localSheetId="14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5" hidden="1">'13'!$A$1:$P$96</definedName>
    <definedName name="Z_D2454DF7_9151_402B_B9E4_208D72282370_.wvu.PrintArea" localSheetId="17" hidden="1">'15'!$A$1:$P$96</definedName>
    <definedName name="Z_D2454DF7_9151_402B_B9E4_208D72282370_.wvu.PrintArea" localSheetId="14" hidden="1">'16'!$A$1:$P$96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'26'!$A$1:$P$96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55" i="89" l="1"/>
  <c r="AW55" i="89" s="1"/>
  <c r="AW33" i="89"/>
  <c r="AS29" i="89"/>
  <c r="AT29" i="89"/>
  <c r="AU29" i="89"/>
  <c r="AV29" i="89"/>
  <c r="AS30" i="89"/>
  <c r="AT30" i="89"/>
  <c r="AU30" i="89"/>
  <c r="AV30" i="89"/>
  <c r="AS31" i="89"/>
  <c r="AT31" i="89"/>
  <c r="AU31" i="89"/>
  <c r="AV31" i="89"/>
  <c r="AS32" i="89"/>
  <c r="AT32" i="89"/>
  <c r="AU32" i="89"/>
  <c r="AV32" i="89"/>
  <c r="AS33" i="89"/>
  <c r="AT33" i="89"/>
  <c r="AU33" i="89"/>
  <c r="AV33" i="89"/>
  <c r="AS34" i="89"/>
  <c r="AT34" i="89"/>
  <c r="AU34" i="89"/>
  <c r="AS35" i="89"/>
  <c r="AT35" i="89"/>
  <c r="AU35" i="89"/>
  <c r="AS36" i="89"/>
  <c r="AT36" i="89"/>
  <c r="AU36" i="89"/>
  <c r="AS37" i="89"/>
  <c r="AT37" i="89"/>
  <c r="AU37" i="89"/>
  <c r="AS38" i="89"/>
  <c r="AT38" i="89"/>
  <c r="AU38" i="89"/>
  <c r="AS39" i="89"/>
  <c r="AT39" i="89"/>
  <c r="AU39" i="89"/>
  <c r="AV39" i="89"/>
  <c r="AS40" i="89"/>
  <c r="AT40" i="89"/>
  <c r="AU40" i="89"/>
  <c r="AV40" i="89"/>
  <c r="AV11" i="89"/>
  <c r="AW11" i="89" s="1"/>
  <c r="AV55" i="88"/>
  <c r="AW55" i="88" s="1"/>
  <c r="AV33" i="88"/>
  <c r="AW33" i="88" s="1"/>
  <c r="AV11" i="88"/>
  <c r="N72" i="70"/>
  <c r="P72" i="70" s="1"/>
  <c r="O72" i="70"/>
  <c r="N82" i="70"/>
  <c r="O82" i="70"/>
  <c r="P82" i="70" s="1"/>
  <c r="N83" i="70"/>
  <c r="P83" i="70" s="1"/>
  <c r="O83" i="70"/>
  <c r="O84" i="70"/>
  <c r="N85" i="70"/>
  <c r="O85" i="70"/>
  <c r="P85" i="70"/>
  <c r="N86" i="70"/>
  <c r="O86" i="70"/>
  <c r="P86" i="70"/>
  <c r="N87" i="70"/>
  <c r="O87" i="70"/>
  <c r="P87" i="70" s="1"/>
  <c r="N88" i="70"/>
  <c r="O88" i="70"/>
  <c r="P88" i="70" s="1"/>
  <c r="O89" i="70"/>
  <c r="N90" i="70"/>
  <c r="O90" i="70"/>
  <c r="P90" i="70"/>
  <c r="N91" i="70"/>
  <c r="O91" i="70"/>
  <c r="P91" i="70"/>
  <c r="N92" i="70"/>
  <c r="O92" i="70"/>
  <c r="P92" i="70" s="1"/>
  <c r="O93" i="70"/>
  <c r="O94" i="70"/>
  <c r="I95" i="70"/>
  <c r="H95" i="70"/>
  <c r="C95" i="70"/>
  <c r="B95" i="70"/>
  <c r="L72" i="70"/>
  <c r="L73" i="70"/>
  <c r="L75" i="70"/>
  <c r="L76" i="70"/>
  <c r="L77" i="70"/>
  <c r="L78" i="70"/>
  <c r="L79" i="70"/>
  <c r="L80" i="70"/>
  <c r="L81" i="70"/>
  <c r="L82" i="70"/>
  <c r="L83" i="70"/>
  <c r="L85" i="70"/>
  <c r="L86" i="70"/>
  <c r="L87" i="70"/>
  <c r="L88" i="70"/>
  <c r="L90" i="70"/>
  <c r="L91" i="70"/>
  <c r="L92" i="70"/>
  <c r="F72" i="70"/>
  <c r="F73" i="70"/>
  <c r="F75" i="70"/>
  <c r="F76" i="70"/>
  <c r="F77" i="70"/>
  <c r="F78" i="70"/>
  <c r="F79" i="70"/>
  <c r="F80" i="70"/>
  <c r="F81" i="70"/>
  <c r="F82" i="70"/>
  <c r="F83" i="70"/>
  <c r="F85" i="70"/>
  <c r="F86" i="70"/>
  <c r="F87" i="70"/>
  <c r="F88" i="70"/>
  <c r="F90" i="70"/>
  <c r="F91" i="70"/>
  <c r="F92" i="70"/>
  <c r="F18" i="70"/>
  <c r="N15" i="70"/>
  <c r="O15" i="70"/>
  <c r="N16" i="70"/>
  <c r="P16" i="70" s="1"/>
  <c r="O16" i="70"/>
  <c r="L15" i="70"/>
  <c r="L16" i="70"/>
  <c r="F15" i="70"/>
  <c r="F16" i="70"/>
  <c r="N14" i="66"/>
  <c r="P14" i="66" s="1"/>
  <c r="O14" i="66"/>
  <c r="L14" i="66"/>
  <c r="F14" i="66"/>
  <c r="C61" i="36"/>
  <c r="B61" i="36"/>
  <c r="P15" i="70" l="1"/>
  <c r="P79" i="86"/>
  <c r="N82" i="86"/>
  <c r="O82" i="86"/>
  <c r="P82" i="86" s="1"/>
  <c r="N87" i="86"/>
  <c r="O87" i="86"/>
  <c r="P87" i="86"/>
  <c r="N88" i="86"/>
  <c r="O88" i="86"/>
  <c r="P88" i="86" s="1"/>
  <c r="N89" i="86"/>
  <c r="O89" i="86"/>
  <c r="P89" i="86" s="1"/>
  <c r="N90" i="86"/>
  <c r="O90" i="86"/>
  <c r="P90" i="86" s="1"/>
  <c r="N91" i="86"/>
  <c r="O91" i="86"/>
  <c r="P91" i="86"/>
  <c r="N92" i="86"/>
  <c r="O92" i="86"/>
  <c r="P92" i="86" s="1"/>
  <c r="N93" i="86"/>
  <c r="P93" i="86" s="1"/>
  <c r="O93" i="86"/>
  <c r="N94" i="86"/>
  <c r="O94" i="86"/>
  <c r="P94" i="86"/>
  <c r="L87" i="86"/>
  <c r="L88" i="86"/>
  <c r="L89" i="86"/>
  <c r="L90" i="86"/>
  <c r="L91" i="86"/>
  <c r="L92" i="86"/>
  <c r="L93" i="86"/>
  <c r="L94" i="86"/>
  <c r="L95" i="86"/>
  <c r="F87" i="86"/>
  <c r="F88" i="86"/>
  <c r="F89" i="86"/>
  <c r="F90" i="86"/>
  <c r="F91" i="86"/>
  <c r="F92" i="86"/>
  <c r="F93" i="86"/>
  <c r="F94" i="86"/>
  <c r="T63" i="89"/>
  <c r="U63" i="89"/>
  <c r="V63" i="89"/>
  <c r="W63" i="89"/>
  <c r="X63" i="89"/>
  <c r="Y63" i="89"/>
  <c r="Z63" i="89"/>
  <c r="AA63" i="89"/>
  <c r="AB63" i="89"/>
  <c r="AC63" i="89"/>
  <c r="AD63" i="89"/>
  <c r="AE63" i="89"/>
  <c r="AF63" i="89"/>
  <c r="S63" i="89"/>
  <c r="C63" i="89"/>
  <c r="D63" i="89"/>
  <c r="E63" i="89"/>
  <c r="F63" i="89"/>
  <c r="G63" i="89"/>
  <c r="H63" i="89"/>
  <c r="I63" i="89"/>
  <c r="J63" i="89"/>
  <c r="K63" i="89"/>
  <c r="L63" i="89"/>
  <c r="M63" i="89"/>
  <c r="N63" i="89"/>
  <c r="O63" i="89"/>
  <c r="B63" i="89"/>
  <c r="T41" i="89"/>
  <c r="U41" i="89"/>
  <c r="V41" i="89"/>
  <c r="W41" i="89"/>
  <c r="X41" i="89"/>
  <c r="Y41" i="89"/>
  <c r="Z41" i="89"/>
  <c r="AA41" i="89"/>
  <c r="AB41" i="89"/>
  <c r="AC41" i="89"/>
  <c r="AD41" i="89"/>
  <c r="AE41" i="89"/>
  <c r="AF41" i="89"/>
  <c r="S41" i="89"/>
  <c r="C41" i="89"/>
  <c r="D41" i="89"/>
  <c r="E41" i="89"/>
  <c r="F41" i="89"/>
  <c r="G41" i="89"/>
  <c r="H41" i="89"/>
  <c r="I41" i="89"/>
  <c r="J41" i="89"/>
  <c r="K41" i="89"/>
  <c r="L41" i="89"/>
  <c r="M41" i="89"/>
  <c r="N41" i="89"/>
  <c r="O41" i="89"/>
  <c r="B41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S19" i="89"/>
  <c r="C19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B19" i="89"/>
  <c r="T63" i="88"/>
  <c r="U63" i="88"/>
  <c r="V63" i="88"/>
  <c r="W63" i="88"/>
  <c r="X63" i="88"/>
  <c r="Y63" i="88"/>
  <c r="Z63" i="88"/>
  <c r="AA63" i="88"/>
  <c r="AB63" i="88"/>
  <c r="AC63" i="88"/>
  <c r="AD63" i="88"/>
  <c r="AE63" i="88"/>
  <c r="AF63" i="88"/>
  <c r="S63" i="88"/>
  <c r="C63" i="88"/>
  <c r="D63" i="88"/>
  <c r="E63" i="88"/>
  <c r="F63" i="88"/>
  <c r="G63" i="88"/>
  <c r="H63" i="88"/>
  <c r="I63" i="88"/>
  <c r="J63" i="88"/>
  <c r="K63" i="88"/>
  <c r="L63" i="88"/>
  <c r="M63" i="88"/>
  <c r="N63" i="88"/>
  <c r="O63" i="88"/>
  <c r="B63" i="88"/>
  <c r="T41" i="88"/>
  <c r="U41" i="88"/>
  <c r="V41" i="88"/>
  <c r="W41" i="88"/>
  <c r="X41" i="88"/>
  <c r="Y41" i="88"/>
  <c r="Z41" i="88"/>
  <c r="AA41" i="88"/>
  <c r="AB41" i="88"/>
  <c r="AC41" i="88"/>
  <c r="AD41" i="88"/>
  <c r="AE41" i="88"/>
  <c r="AF41" i="88"/>
  <c r="S41" i="88"/>
  <c r="C41" i="88"/>
  <c r="D41" i="88"/>
  <c r="E41" i="88"/>
  <c r="F41" i="88"/>
  <c r="G41" i="88"/>
  <c r="H41" i="88"/>
  <c r="I41" i="88"/>
  <c r="J41" i="88"/>
  <c r="K41" i="88"/>
  <c r="L41" i="88"/>
  <c r="M41" i="88"/>
  <c r="N41" i="88"/>
  <c r="O41" i="88"/>
  <c r="B41" i="88"/>
  <c r="T19" i="88"/>
  <c r="U19" i="88"/>
  <c r="V19" i="88"/>
  <c r="W19" i="88"/>
  <c r="X19" i="88"/>
  <c r="Y19" i="88"/>
  <c r="Z19" i="88"/>
  <c r="AA19" i="88"/>
  <c r="AB19" i="88"/>
  <c r="AC19" i="88"/>
  <c r="AD19" i="88"/>
  <c r="AE19" i="88"/>
  <c r="AF19" i="88"/>
  <c r="S19" i="88"/>
  <c r="C19" i="88"/>
  <c r="D19" i="88"/>
  <c r="E19" i="88"/>
  <c r="F19" i="88"/>
  <c r="G19" i="88"/>
  <c r="H19" i="88"/>
  <c r="I19" i="88"/>
  <c r="J19" i="88"/>
  <c r="K19" i="88"/>
  <c r="L19" i="88"/>
  <c r="M19" i="88"/>
  <c r="N19" i="88"/>
  <c r="O19" i="88"/>
  <c r="B19" i="88"/>
  <c r="AV54" i="89"/>
  <c r="AV10" i="89"/>
  <c r="AV54" i="88"/>
  <c r="AV32" i="88"/>
  <c r="AV10" i="88"/>
  <c r="N71" i="70"/>
  <c r="O71" i="70"/>
  <c r="P71" i="70" s="1"/>
  <c r="N73" i="70"/>
  <c r="O73" i="70"/>
  <c r="O74" i="70"/>
  <c r="N75" i="70"/>
  <c r="O75" i="70"/>
  <c r="P75" i="70" s="1"/>
  <c r="N76" i="70"/>
  <c r="O76" i="70"/>
  <c r="N77" i="70"/>
  <c r="O77" i="70"/>
  <c r="P77" i="70" s="1"/>
  <c r="N78" i="70"/>
  <c r="O78" i="70"/>
  <c r="N79" i="70"/>
  <c r="O79" i="70"/>
  <c r="N80" i="70"/>
  <c r="O80" i="70"/>
  <c r="N81" i="70"/>
  <c r="O81" i="70"/>
  <c r="P81" i="70" s="1"/>
  <c r="F71" i="70"/>
  <c r="N21" i="70"/>
  <c r="O21" i="70"/>
  <c r="N22" i="70"/>
  <c r="O22" i="70"/>
  <c r="N23" i="70"/>
  <c r="O23" i="70"/>
  <c r="N24" i="70"/>
  <c r="O24" i="70"/>
  <c r="P24" i="70" s="1"/>
  <c r="N25" i="70"/>
  <c r="O25" i="70"/>
  <c r="N26" i="70"/>
  <c r="O26" i="70"/>
  <c r="N27" i="70"/>
  <c r="O27" i="70"/>
  <c r="N28" i="70"/>
  <c r="O28" i="70"/>
  <c r="P28" i="70" s="1"/>
  <c r="N29" i="70"/>
  <c r="O29" i="70"/>
  <c r="N30" i="70"/>
  <c r="O30" i="70"/>
  <c r="P30" i="70" s="1"/>
  <c r="N31" i="70"/>
  <c r="O31" i="70"/>
  <c r="L22" i="70"/>
  <c r="L23" i="70"/>
  <c r="L24" i="70"/>
  <c r="L25" i="70"/>
  <c r="L26" i="70"/>
  <c r="L27" i="70"/>
  <c r="L28" i="70"/>
  <c r="L29" i="70"/>
  <c r="L30" i="70"/>
  <c r="L31" i="70"/>
  <c r="F19" i="70"/>
  <c r="F20" i="70"/>
  <c r="F21" i="70"/>
  <c r="F22" i="70"/>
  <c r="F23" i="70"/>
  <c r="F24" i="70"/>
  <c r="F25" i="70"/>
  <c r="F26" i="70"/>
  <c r="F27" i="70"/>
  <c r="F28" i="70"/>
  <c r="F29" i="70"/>
  <c r="F30" i="70"/>
  <c r="F31" i="70"/>
  <c r="N65" i="66"/>
  <c r="O65" i="66"/>
  <c r="L65" i="66"/>
  <c r="F65" i="66"/>
  <c r="N11" i="66"/>
  <c r="O11" i="66"/>
  <c r="L11" i="66"/>
  <c r="F11" i="66"/>
  <c r="F60" i="36"/>
  <c r="N79" i="86"/>
  <c r="O79" i="86"/>
  <c r="N80" i="86"/>
  <c r="O80" i="86"/>
  <c r="N81" i="86"/>
  <c r="O81" i="86"/>
  <c r="N83" i="86"/>
  <c r="O83" i="86"/>
  <c r="N84" i="86"/>
  <c r="O84" i="86"/>
  <c r="N85" i="86"/>
  <c r="O85" i="86"/>
  <c r="N86" i="86"/>
  <c r="O86" i="86"/>
  <c r="L78" i="86"/>
  <c r="L79" i="86"/>
  <c r="L80" i="86"/>
  <c r="L81" i="86"/>
  <c r="L82" i="86"/>
  <c r="L83" i="86"/>
  <c r="L84" i="86"/>
  <c r="L85" i="86"/>
  <c r="L86" i="86"/>
  <c r="F79" i="86"/>
  <c r="F80" i="86"/>
  <c r="F81" i="86"/>
  <c r="F82" i="86"/>
  <c r="F83" i="86"/>
  <c r="F84" i="86"/>
  <c r="F85" i="86"/>
  <c r="F86" i="86"/>
  <c r="N30" i="86"/>
  <c r="O30" i="86"/>
  <c r="P30" i="86" s="1"/>
  <c r="L30" i="86"/>
  <c r="F30" i="86"/>
  <c r="Q14" i="72"/>
  <c r="R14" i="72"/>
  <c r="O14" i="72"/>
  <c r="I14" i="72"/>
  <c r="B6" i="48"/>
  <c r="O64" i="89"/>
  <c r="AF64" i="89"/>
  <c r="AV53" i="89"/>
  <c r="AV9" i="89"/>
  <c r="O20" i="89"/>
  <c r="AV65" i="88"/>
  <c r="AV66" i="88"/>
  <c r="AV9" i="88"/>
  <c r="O64" i="88"/>
  <c r="O45" i="88"/>
  <c r="O44" i="88"/>
  <c r="O43" i="88"/>
  <c r="AF45" i="88"/>
  <c r="AF44" i="88"/>
  <c r="AF43" i="88"/>
  <c r="L92" i="83"/>
  <c r="N92" i="83"/>
  <c r="O92" i="83"/>
  <c r="F92" i="83"/>
  <c r="N53" i="70"/>
  <c r="O53" i="70"/>
  <c r="N54" i="70"/>
  <c r="O54" i="70"/>
  <c r="L53" i="70"/>
  <c r="L54" i="70"/>
  <c r="L55" i="70"/>
  <c r="F53" i="70"/>
  <c r="F54" i="70"/>
  <c r="N20" i="70"/>
  <c r="O20" i="70"/>
  <c r="L20" i="70"/>
  <c r="L21" i="70"/>
  <c r="O66" i="66"/>
  <c r="N78" i="66"/>
  <c r="O78" i="66"/>
  <c r="N79" i="66"/>
  <c r="O79" i="66"/>
  <c r="L78" i="66"/>
  <c r="L79" i="66"/>
  <c r="F78" i="66"/>
  <c r="F79" i="66"/>
  <c r="I32" i="48"/>
  <c r="H32" i="48"/>
  <c r="B32" i="48"/>
  <c r="C32" i="48"/>
  <c r="N89" i="47"/>
  <c r="O89" i="47"/>
  <c r="P89" i="47" s="1"/>
  <c r="N90" i="47"/>
  <c r="O90" i="47"/>
  <c r="P90" i="47" s="1"/>
  <c r="N91" i="47"/>
  <c r="O91" i="47"/>
  <c r="N92" i="47"/>
  <c r="O92" i="47"/>
  <c r="P92" i="47" s="1"/>
  <c r="N93" i="47"/>
  <c r="O93" i="47"/>
  <c r="P93" i="47" s="1"/>
  <c r="N94" i="47"/>
  <c r="O94" i="47"/>
  <c r="L89" i="47"/>
  <c r="L90" i="47"/>
  <c r="L91" i="47"/>
  <c r="L92" i="47"/>
  <c r="L93" i="47"/>
  <c r="L94" i="47"/>
  <c r="F89" i="47"/>
  <c r="F90" i="47"/>
  <c r="F91" i="47"/>
  <c r="F92" i="47"/>
  <c r="F93" i="47"/>
  <c r="F94" i="47"/>
  <c r="J68" i="86"/>
  <c r="J69" i="86"/>
  <c r="J70" i="86"/>
  <c r="J71" i="86"/>
  <c r="J72" i="86"/>
  <c r="J73" i="86"/>
  <c r="J74" i="86"/>
  <c r="J75" i="86"/>
  <c r="J76" i="86"/>
  <c r="J77" i="86"/>
  <c r="J78" i="86"/>
  <c r="J79" i="86"/>
  <c r="J80" i="86"/>
  <c r="J81" i="86"/>
  <c r="J82" i="86"/>
  <c r="J83" i="86"/>
  <c r="J84" i="86"/>
  <c r="J85" i="86"/>
  <c r="J86" i="86"/>
  <c r="J87" i="86"/>
  <c r="J88" i="86"/>
  <c r="J89" i="86"/>
  <c r="J90" i="86"/>
  <c r="J91" i="86"/>
  <c r="J92" i="86"/>
  <c r="J93" i="86"/>
  <c r="J94" i="86"/>
  <c r="P31" i="70" l="1"/>
  <c r="P78" i="70"/>
  <c r="P25" i="70"/>
  <c r="P21" i="70"/>
  <c r="P22" i="70"/>
  <c r="P80" i="70"/>
  <c r="P79" i="70"/>
  <c r="P76" i="70"/>
  <c r="P73" i="70"/>
  <c r="P29" i="70"/>
  <c r="P27" i="70"/>
  <c r="P23" i="70"/>
  <c r="P26" i="70"/>
  <c r="P65" i="66"/>
  <c r="P79" i="66"/>
  <c r="P11" i="66"/>
  <c r="P92" i="83"/>
  <c r="S14" i="72"/>
  <c r="AV64" i="89"/>
  <c r="P20" i="70"/>
  <c r="P53" i="70"/>
  <c r="P54" i="70"/>
  <c r="P78" i="66"/>
  <c r="P94" i="47"/>
  <c r="P91" i="47"/>
  <c r="AT51" i="88"/>
  <c r="AT52" i="88"/>
  <c r="AT53" i="88"/>
  <c r="AT54" i="88"/>
  <c r="AT55" i="88"/>
  <c r="AT56" i="88"/>
  <c r="AT57" i="88"/>
  <c r="AT58" i="88"/>
  <c r="AT59" i="88"/>
  <c r="AT60" i="88"/>
  <c r="AT61" i="88"/>
  <c r="AT62" i="88"/>
  <c r="AT63" i="88"/>
  <c r="AT66" i="88"/>
  <c r="AT67" i="88"/>
  <c r="AT41" i="88"/>
  <c r="AT19" i="88"/>
  <c r="D68" i="48"/>
  <c r="E68" i="48"/>
  <c r="F68" i="48"/>
  <c r="D69" i="48"/>
  <c r="E69" i="48"/>
  <c r="F69" i="48"/>
  <c r="J37" i="36"/>
  <c r="H37" i="36"/>
  <c r="D37" i="36"/>
  <c r="B37" i="36"/>
  <c r="Q9" i="87"/>
  <c r="Q7" i="87"/>
  <c r="Q10" i="87"/>
  <c r="Q18" i="87"/>
  <c r="Q20" i="87"/>
  <c r="Q21" i="87"/>
  <c r="Q29" i="87"/>
  <c r="Q31" i="87"/>
  <c r="Q32" i="87"/>
  <c r="AT7" i="89"/>
  <c r="AU7" i="89"/>
  <c r="AV7" i="89"/>
  <c r="AT8" i="89"/>
  <c r="AU8" i="89"/>
  <c r="AV8" i="89"/>
  <c r="AT9" i="89"/>
  <c r="AU9" i="89"/>
  <c r="AW9" i="89" s="1"/>
  <c r="AT10" i="89"/>
  <c r="AU10" i="89"/>
  <c r="AW10" i="89" s="1"/>
  <c r="AT11" i="89"/>
  <c r="AU11" i="89"/>
  <c r="AT12" i="89"/>
  <c r="AU12" i="89"/>
  <c r="AT13" i="89"/>
  <c r="AU13" i="89"/>
  <c r="AT14" i="89"/>
  <c r="AU14" i="89"/>
  <c r="AT15" i="89"/>
  <c r="AU15" i="89"/>
  <c r="AT16" i="89"/>
  <c r="AU16" i="89"/>
  <c r="AT17" i="89"/>
  <c r="AU17" i="89"/>
  <c r="AT18" i="89"/>
  <c r="AU18" i="89"/>
  <c r="AT19" i="89"/>
  <c r="AU19" i="89"/>
  <c r="AT20" i="89"/>
  <c r="AT21" i="89"/>
  <c r="AT22" i="89"/>
  <c r="AT23" i="89"/>
  <c r="AD20" i="89"/>
  <c r="AD21" i="89"/>
  <c r="AD22" i="89"/>
  <c r="AD23" i="89"/>
  <c r="M20" i="89"/>
  <c r="M21" i="89"/>
  <c r="M22" i="89"/>
  <c r="M23" i="89"/>
  <c r="AD42" i="89"/>
  <c r="AE42" i="89"/>
  <c r="AD43" i="89"/>
  <c r="AE43" i="89"/>
  <c r="AD44" i="89"/>
  <c r="AT44" i="89" s="1"/>
  <c r="AE44" i="89"/>
  <c r="AD45" i="89"/>
  <c r="AT45" i="89" s="1"/>
  <c r="AE45" i="89"/>
  <c r="AV41" i="89"/>
  <c r="AV45" i="89"/>
  <c r="AW31" i="89"/>
  <c r="AW32" i="89"/>
  <c r="AT41" i="89"/>
  <c r="AT42" i="89"/>
  <c r="AT43" i="89"/>
  <c r="AT51" i="89"/>
  <c r="AU51" i="89"/>
  <c r="AV51" i="89"/>
  <c r="AT52" i="89"/>
  <c r="AU52" i="89"/>
  <c r="AV52" i="89"/>
  <c r="AT53" i="89"/>
  <c r="AU53" i="89"/>
  <c r="AW53" i="89" s="1"/>
  <c r="AT54" i="89"/>
  <c r="AU54" i="89"/>
  <c r="AW54" i="89" s="1"/>
  <c r="AT55" i="89"/>
  <c r="AU55" i="89"/>
  <c r="AT56" i="89"/>
  <c r="AU56" i="89"/>
  <c r="AT57" i="89"/>
  <c r="AU57" i="89"/>
  <c r="AT58" i="89"/>
  <c r="AU58" i="89"/>
  <c r="AT59" i="89"/>
  <c r="AU59" i="89"/>
  <c r="AT60" i="89"/>
  <c r="AU60" i="89"/>
  <c r="AT61" i="89"/>
  <c r="AU61" i="89"/>
  <c r="AV61" i="89"/>
  <c r="AT62" i="89"/>
  <c r="AU62" i="89"/>
  <c r="AV62" i="89"/>
  <c r="AT63" i="89"/>
  <c r="AU63" i="89"/>
  <c r="AT64" i="89"/>
  <c r="AT65" i="89"/>
  <c r="AT66" i="89"/>
  <c r="AT67" i="89"/>
  <c r="AV67" i="89"/>
  <c r="AD64" i="89"/>
  <c r="AD65" i="89"/>
  <c r="AD66" i="89"/>
  <c r="AD67" i="89"/>
  <c r="M64" i="89"/>
  <c r="M65" i="89"/>
  <c r="M66" i="89"/>
  <c r="M67" i="89"/>
  <c r="M42" i="89"/>
  <c r="M43" i="89"/>
  <c r="M44" i="89"/>
  <c r="M45" i="89"/>
  <c r="M64" i="88"/>
  <c r="M65" i="88"/>
  <c r="M66" i="88"/>
  <c r="M67" i="88"/>
  <c r="M42" i="88"/>
  <c r="AT42" i="88" s="1"/>
  <c r="N42" i="88"/>
  <c r="M43" i="88"/>
  <c r="N43" i="88"/>
  <c r="M44" i="88"/>
  <c r="N44" i="88"/>
  <c r="M45" i="88"/>
  <c r="AT45" i="88" s="1"/>
  <c r="N45" i="88"/>
  <c r="AT29" i="88"/>
  <c r="AT30" i="88"/>
  <c r="AT31" i="88"/>
  <c r="AT32" i="88"/>
  <c r="AT33" i="88"/>
  <c r="AT34" i="88"/>
  <c r="AT35" i="88"/>
  <c r="AT36" i="88"/>
  <c r="AT37" i="88"/>
  <c r="AT38" i="88"/>
  <c r="AT39" i="88"/>
  <c r="AT40" i="88"/>
  <c r="M20" i="88"/>
  <c r="M21" i="88"/>
  <c r="M22" i="88"/>
  <c r="M23" i="88"/>
  <c r="AT23" i="88"/>
  <c r="AT7" i="88"/>
  <c r="AU7" i="88"/>
  <c r="AT8" i="88"/>
  <c r="AU8" i="88"/>
  <c r="AT9" i="88"/>
  <c r="AU9" i="88"/>
  <c r="AW9" i="88" s="1"/>
  <c r="AT10" i="88"/>
  <c r="AU10" i="88"/>
  <c r="AW10" i="88" s="1"/>
  <c r="AT11" i="88"/>
  <c r="AU11" i="88"/>
  <c r="AW11" i="88" s="1"/>
  <c r="AT12" i="88"/>
  <c r="AU12" i="88"/>
  <c r="AT13" i="88"/>
  <c r="AU13" i="88"/>
  <c r="AT14" i="88"/>
  <c r="AU14" i="88"/>
  <c r="AT15" i="88"/>
  <c r="AU15" i="88"/>
  <c r="AT16" i="88"/>
  <c r="AU16" i="88"/>
  <c r="AT17" i="88"/>
  <c r="AU17" i="88"/>
  <c r="AT18" i="88"/>
  <c r="AU18" i="88"/>
  <c r="AD20" i="88"/>
  <c r="AT20" i="88" s="1"/>
  <c r="AD21" i="88"/>
  <c r="AT21" i="88" s="1"/>
  <c r="AD22" i="88"/>
  <c r="AT22" i="88" s="1"/>
  <c r="AD23" i="88"/>
  <c r="AD42" i="88"/>
  <c r="AE42" i="88"/>
  <c r="AD43" i="88"/>
  <c r="AT43" i="88" s="1"/>
  <c r="AE43" i="88"/>
  <c r="AD44" i="88"/>
  <c r="AT44" i="88" s="1"/>
  <c r="AE44" i="88"/>
  <c r="AD45" i="88"/>
  <c r="AE45" i="88"/>
  <c r="AD64" i="88"/>
  <c r="AT64" i="88" s="1"/>
  <c r="AD65" i="88"/>
  <c r="AT65" i="88" s="1"/>
  <c r="AD66" i="88"/>
  <c r="AD67" i="88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J59" i="83"/>
  <c r="J60" i="83"/>
  <c r="D50" i="2"/>
  <c r="C50" i="2"/>
  <c r="B66" i="46"/>
  <c r="AV7" i="88"/>
  <c r="AV8" i="88"/>
  <c r="N37" i="36"/>
  <c r="P59" i="90"/>
  <c r="O59" i="90"/>
  <c r="M59" i="90"/>
  <c r="G59" i="90"/>
  <c r="P58" i="90"/>
  <c r="O58" i="90"/>
  <c r="M58" i="90"/>
  <c r="G58" i="90"/>
  <c r="P57" i="90"/>
  <c r="O57" i="90"/>
  <c r="M57" i="90"/>
  <c r="G57" i="90"/>
  <c r="P56" i="90"/>
  <c r="O56" i="90"/>
  <c r="M56" i="90"/>
  <c r="G56" i="90"/>
  <c r="P55" i="90"/>
  <c r="O55" i="90"/>
  <c r="M55" i="90"/>
  <c r="G55" i="90"/>
  <c r="P54" i="90"/>
  <c r="O54" i="90"/>
  <c r="M54" i="90"/>
  <c r="G54" i="90"/>
  <c r="J53" i="90"/>
  <c r="I53" i="90"/>
  <c r="D53" i="90"/>
  <c r="C53" i="90"/>
  <c r="P52" i="90"/>
  <c r="O52" i="90"/>
  <c r="M52" i="90"/>
  <c r="G52" i="90"/>
  <c r="P51" i="90"/>
  <c r="O51" i="90"/>
  <c r="M51" i="90"/>
  <c r="G51" i="90"/>
  <c r="J50" i="90"/>
  <c r="I50" i="90"/>
  <c r="D50" i="90"/>
  <c r="C50" i="90"/>
  <c r="P49" i="90"/>
  <c r="O49" i="90"/>
  <c r="M49" i="90"/>
  <c r="G49" i="90"/>
  <c r="P48" i="90"/>
  <c r="O48" i="90"/>
  <c r="M48" i="90"/>
  <c r="G48" i="90"/>
  <c r="J47" i="90"/>
  <c r="I47" i="90"/>
  <c r="D47" i="90"/>
  <c r="C47" i="90"/>
  <c r="J46" i="90"/>
  <c r="I46" i="90"/>
  <c r="D46" i="90"/>
  <c r="C46" i="90"/>
  <c r="O45" i="90"/>
  <c r="I45" i="90"/>
  <c r="C45" i="90"/>
  <c r="P39" i="90"/>
  <c r="O39" i="90"/>
  <c r="M39" i="90"/>
  <c r="G39" i="90"/>
  <c r="P38" i="90"/>
  <c r="O38" i="90"/>
  <c r="M38" i="90"/>
  <c r="G38" i="90"/>
  <c r="P37" i="90"/>
  <c r="O37" i="90"/>
  <c r="M37" i="90"/>
  <c r="G37" i="90"/>
  <c r="P36" i="90"/>
  <c r="O36" i="90"/>
  <c r="M36" i="90"/>
  <c r="G36" i="90"/>
  <c r="P35" i="90"/>
  <c r="O35" i="90"/>
  <c r="M35" i="90"/>
  <c r="G35" i="90"/>
  <c r="P34" i="90"/>
  <c r="O34" i="90"/>
  <c r="M34" i="90"/>
  <c r="G34" i="90"/>
  <c r="J33" i="90"/>
  <c r="I33" i="90"/>
  <c r="D33" i="90"/>
  <c r="C33" i="90"/>
  <c r="P32" i="90"/>
  <c r="O32" i="90"/>
  <c r="M32" i="90"/>
  <c r="G32" i="90"/>
  <c r="P31" i="90"/>
  <c r="O31" i="90"/>
  <c r="M31" i="90"/>
  <c r="G31" i="90"/>
  <c r="J30" i="90"/>
  <c r="I30" i="90"/>
  <c r="D30" i="90"/>
  <c r="C30" i="90"/>
  <c r="P29" i="90"/>
  <c r="O29" i="90"/>
  <c r="M29" i="90"/>
  <c r="G29" i="90"/>
  <c r="P28" i="90"/>
  <c r="O28" i="90"/>
  <c r="M28" i="90"/>
  <c r="G28" i="90"/>
  <c r="J27" i="90"/>
  <c r="I27" i="90"/>
  <c r="D27" i="90"/>
  <c r="C27" i="90"/>
  <c r="P26" i="90"/>
  <c r="P46" i="90" s="1"/>
  <c r="O26" i="90"/>
  <c r="O46" i="90" s="1"/>
  <c r="L26" i="90"/>
  <c r="K26" i="90"/>
  <c r="J26" i="90"/>
  <c r="I26" i="90"/>
  <c r="F26" i="90"/>
  <c r="E26" i="90"/>
  <c r="D26" i="90"/>
  <c r="L46" i="90" s="1"/>
  <c r="C26" i="90"/>
  <c r="K46" i="90" s="1"/>
  <c r="Q25" i="90"/>
  <c r="Q45" i="90" s="1"/>
  <c r="O25" i="90"/>
  <c r="M25" i="90"/>
  <c r="K25" i="90"/>
  <c r="I25" i="90"/>
  <c r="G25" i="90"/>
  <c r="G45" i="90" s="1"/>
  <c r="M45" i="90" s="1"/>
  <c r="E25" i="90"/>
  <c r="C25" i="90"/>
  <c r="K45" i="90" s="1"/>
  <c r="P19" i="90"/>
  <c r="O19" i="90"/>
  <c r="M19" i="90"/>
  <c r="G19" i="90"/>
  <c r="P18" i="90"/>
  <c r="O18" i="90"/>
  <c r="M18" i="90"/>
  <c r="G18" i="90"/>
  <c r="P17" i="90"/>
  <c r="O17" i="90"/>
  <c r="M17" i="90"/>
  <c r="G17" i="90"/>
  <c r="P16" i="90"/>
  <c r="O16" i="90"/>
  <c r="M16" i="90"/>
  <c r="G16" i="90"/>
  <c r="P15" i="90"/>
  <c r="O15" i="90"/>
  <c r="M15" i="90"/>
  <c r="G15" i="90"/>
  <c r="P14" i="90"/>
  <c r="O14" i="90"/>
  <c r="M14" i="90"/>
  <c r="G14" i="90"/>
  <c r="J13" i="90"/>
  <c r="I13" i="90"/>
  <c r="D13" i="90"/>
  <c r="C13" i="90"/>
  <c r="P12" i="90"/>
  <c r="O12" i="90"/>
  <c r="M12" i="90"/>
  <c r="G12" i="90"/>
  <c r="P11" i="90"/>
  <c r="O11" i="90"/>
  <c r="M11" i="90"/>
  <c r="G11" i="90"/>
  <c r="J10" i="90"/>
  <c r="I10" i="90"/>
  <c r="D10" i="90"/>
  <c r="C10" i="90"/>
  <c r="P9" i="90"/>
  <c r="O9" i="90"/>
  <c r="M9" i="90"/>
  <c r="G9" i="90"/>
  <c r="P8" i="90"/>
  <c r="O8" i="90"/>
  <c r="M8" i="90"/>
  <c r="G8" i="90"/>
  <c r="J7" i="90"/>
  <c r="I7" i="90"/>
  <c r="D7" i="90"/>
  <c r="C7" i="90"/>
  <c r="P6" i="90"/>
  <c r="O6" i="90"/>
  <c r="L6" i="90"/>
  <c r="J6" i="90"/>
  <c r="I6" i="90"/>
  <c r="F6" i="90"/>
  <c r="E6" i="90"/>
  <c r="K6" i="90" s="1"/>
  <c r="Q5" i="90"/>
  <c r="O5" i="90"/>
  <c r="M5" i="90"/>
  <c r="K5" i="90"/>
  <c r="I5" i="90"/>
  <c r="E5" i="90"/>
  <c r="V32" i="87"/>
  <c r="U32" i="87"/>
  <c r="V31" i="87"/>
  <c r="V29" i="87"/>
  <c r="V26" i="87"/>
  <c r="U26" i="87"/>
  <c r="V23" i="87"/>
  <c r="U23" i="87"/>
  <c r="V21" i="87"/>
  <c r="U21" i="87"/>
  <c r="V20" i="87"/>
  <c r="V18" i="87"/>
  <c r="V15" i="87"/>
  <c r="U15" i="87"/>
  <c r="V12" i="87"/>
  <c r="U12" i="87"/>
  <c r="V10" i="87"/>
  <c r="U10" i="87"/>
  <c r="V9" i="87"/>
  <c r="V7" i="87"/>
  <c r="Q39" i="90" l="1"/>
  <c r="M33" i="90"/>
  <c r="C40" i="90"/>
  <c r="E32" i="90" s="1"/>
  <c r="Q29" i="90"/>
  <c r="AU41" i="89"/>
  <c r="C60" i="90"/>
  <c r="E54" i="90" s="1"/>
  <c r="G33" i="90"/>
  <c r="G27" i="90"/>
  <c r="M13" i="90"/>
  <c r="J20" i="90"/>
  <c r="L16" i="90" s="1"/>
  <c r="Q12" i="90"/>
  <c r="Q17" i="90"/>
  <c r="Q15" i="90"/>
  <c r="Q18" i="90"/>
  <c r="Q9" i="90"/>
  <c r="AV63" i="89"/>
  <c r="AU19" i="88"/>
  <c r="M50" i="90"/>
  <c r="Q54" i="90"/>
  <c r="Q58" i="90"/>
  <c r="Q56" i="90"/>
  <c r="Q57" i="90"/>
  <c r="J40" i="90"/>
  <c r="L29" i="90" s="1"/>
  <c r="O33" i="90"/>
  <c r="Q32" i="90"/>
  <c r="Q35" i="90"/>
  <c r="P10" i="90"/>
  <c r="M10" i="90"/>
  <c r="G7" i="90"/>
  <c r="V33" i="87"/>
  <c r="V22" i="87"/>
  <c r="AV19" i="89"/>
  <c r="M53" i="90"/>
  <c r="Q51" i="90"/>
  <c r="Q49" i="90"/>
  <c r="Q38" i="90"/>
  <c r="Q34" i="90"/>
  <c r="Q37" i="90"/>
  <c r="Q36" i="90"/>
  <c r="I40" i="90"/>
  <c r="K36" i="90" s="1"/>
  <c r="M30" i="90"/>
  <c r="Q28" i="90"/>
  <c r="Q31" i="90"/>
  <c r="P27" i="90"/>
  <c r="Q16" i="90"/>
  <c r="I20" i="90"/>
  <c r="K13" i="90" s="1"/>
  <c r="Q8" i="90"/>
  <c r="O7" i="90"/>
  <c r="G13" i="90"/>
  <c r="Q19" i="90"/>
  <c r="C20" i="90"/>
  <c r="E11" i="90" s="1"/>
  <c r="Q14" i="90"/>
  <c r="Q11" i="90"/>
  <c r="P7" i="90"/>
  <c r="I60" i="90"/>
  <c r="K58" i="90" s="1"/>
  <c r="O53" i="90"/>
  <c r="J60" i="90"/>
  <c r="L53" i="90" s="1"/>
  <c r="Q48" i="90"/>
  <c r="O47" i="90"/>
  <c r="Q59" i="90"/>
  <c r="G53" i="90"/>
  <c r="Q55" i="90"/>
  <c r="Q52" i="90"/>
  <c r="P47" i="90"/>
  <c r="G47" i="90"/>
  <c r="E38" i="90"/>
  <c r="E29" i="90"/>
  <c r="E46" i="90"/>
  <c r="M7" i="90"/>
  <c r="O10" i="90"/>
  <c r="P13" i="90"/>
  <c r="M27" i="90"/>
  <c r="O30" i="90"/>
  <c r="P33" i="90"/>
  <c r="F46" i="90"/>
  <c r="M47" i="90"/>
  <c r="O50" i="90"/>
  <c r="P53" i="90"/>
  <c r="D20" i="90"/>
  <c r="F13" i="90" s="1"/>
  <c r="P30" i="90"/>
  <c r="P50" i="90"/>
  <c r="O13" i="90"/>
  <c r="O27" i="90"/>
  <c r="D40" i="90"/>
  <c r="D60" i="90"/>
  <c r="G10" i="90"/>
  <c r="G30" i="90"/>
  <c r="G50" i="90"/>
  <c r="E45" i="90"/>
  <c r="V11" i="87"/>
  <c r="AF67" i="89"/>
  <c r="AG52" i="88"/>
  <c r="AG53" i="88"/>
  <c r="AG54" i="88"/>
  <c r="AG55" i="88"/>
  <c r="AG56" i="88"/>
  <c r="AG57" i="88"/>
  <c r="AG58" i="88"/>
  <c r="AG59" i="88"/>
  <c r="AG60" i="88"/>
  <c r="AG61" i="88"/>
  <c r="AG62" i="88"/>
  <c r="AG51" i="88"/>
  <c r="AG30" i="88"/>
  <c r="AG31" i="88"/>
  <c r="AG32" i="88"/>
  <c r="AG33" i="88"/>
  <c r="AG34" i="88"/>
  <c r="AG35" i="88"/>
  <c r="AG36" i="88"/>
  <c r="AG37" i="88"/>
  <c r="AG38" i="88"/>
  <c r="AG39" i="88"/>
  <c r="AG40" i="88"/>
  <c r="AG29" i="88"/>
  <c r="J79" i="70"/>
  <c r="K79" i="70"/>
  <c r="J80" i="70"/>
  <c r="K80" i="70"/>
  <c r="J81" i="70"/>
  <c r="K81" i="70"/>
  <c r="J82" i="70"/>
  <c r="K82" i="70"/>
  <c r="J83" i="70"/>
  <c r="K83" i="70"/>
  <c r="J84" i="70"/>
  <c r="K84" i="70"/>
  <c r="J85" i="70"/>
  <c r="K85" i="70"/>
  <c r="J86" i="70"/>
  <c r="K86" i="70"/>
  <c r="J87" i="70"/>
  <c r="K87" i="70"/>
  <c r="J88" i="70"/>
  <c r="K88" i="70"/>
  <c r="J89" i="70"/>
  <c r="K89" i="70"/>
  <c r="J90" i="70"/>
  <c r="K90" i="70"/>
  <c r="D79" i="70"/>
  <c r="E79" i="70"/>
  <c r="D80" i="70"/>
  <c r="E80" i="70"/>
  <c r="D81" i="70"/>
  <c r="E81" i="70"/>
  <c r="D82" i="70"/>
  <c r="E82" i="70"/>
  <c r="D83" i="70"/>
  <c r="E83" i="70"/>
  <c r="D84" i="70"/>
  <c r="E84" i="70"/>
  <c r="D85" i="70"/>
  <c r="E85" i="70"/>
  <c r="D86" i="70"/>
  <c r="E86" i="70"/>
  <c r="D87" i="70"/>
  <c r="E87" i="70"/>
  <c r="D88" i="70"/>
  <c r="E88" i="70"/>
  <c r="D89" i="70"/>
  <c r="E89" i="70"/>
  <c r="D90" i="70"/>
  <c r="E90" i="70"/>
  <c r="D91" i="70"/>
  <c r="E91" i="70"/>
  <c r="J56" i="70"/>
  <c r="K56" i="70"/>
  <c r="L56" i="70"/>
  <c r="N56" i="70"/>
  <c r="O56" i="70"/>
  <c r="D56" i="70"/>
  <c r="E56" i="70"/>
  <c r="F56" i="70"/>
  <c r="D57" i="70"/>
  <c r="E57" i="70"/>
  <c r="B61" i="70"/>
  <c r="C61" i="70"/>
  <c r="N48" i="70"/>
  <c r="O48" i="70"/>
  <c r="N49" i="70"/>
  <c r="O49" i="70"/>
  <c r="N50" i="70"/>
  <c r="O50" i="70"/>
  <c r="N51" i="70"/>
  <c r="O51" i="70"/>
  <c r="J48" i="70"/>
  <c r="K48" i="70"/>
  <c r="L48" i="70"/>
  <c r="J49" i="70"/>
  <c r="K49" i="70"/>
  <c r="L49" i="70"/>
  <c r="J50" i="70"/>
  <c r="K50" i="70"/>
  <c r="L50" i="70"/>
  <c r="J51" i="70"/>
  <c r="K51" i="70"/>
  <c r="L51" i="70"/>
  <c r="J52" i="70"/>
  <c r="K52" i="70"/>
  <c r="L52" i="70"/>
  <c r="D48" i="70"/>
  <c r="E48" i="70"/>
  <c r="F48" i="70"/>
  <c r="D49" i="70"/>
  <c r="E49" i="70"/>
  <c r="F49" i="70"/>
  <c r="D50" i="70"/>
  <c r="E50" i="70"/>
  <c r="F50" i="70"/>
  <c r="D51" i="70"/>
  <c r="E51" i="70"/>
  <c r="F51" i="70"/>
  <c r="D52" i="70"/>
  <c r="E52" i="70"/>
  <c r="F52" i="70"/>
  <c r="B61" i="46"/>
  <c r="C61" i="46"/>
  <c r="I32" i="36"/>
  <c r="H32" i="36"/>
  <c r="C95" i="86"/>
  <c r="B95" i="86"/>
  <c r="E34" i="90" l="1"/>
  <c r="E31" i="90"/>
  <c r="Q30" i="90"/>
  <c r="L37" i="90"/>
  <c r="L34" i="90"/>
  <c r="L31" i="90"/>
  <c r="L28" i="90"/>
  <c r="L38" i="90"/>
  <c r="L27" i="90"/>
  <c r="E35" i="90"/>
  <c r="E27" i="90"/>
  <c r="E36" i="90"/>
  <c r="E33" i="90"/>
  <c r="E59" i="90"/>
  <c r="E57" i="90"/>
  <c r="E51" i="90"/>
  <c r="E53" i="90"/>
  <c r="E55" i="90"/>
  <c r="E47" i="90"/>
  <c r="E48" i="90"/>
  <c r="E49" i="90"/>
  <c r="E52" i="90"/>
  <c r="E50" i="90"/>
  <c r="E58" i="90"/>
  <c r="E56" i="90"/>
  <c r="L30" i="90"/>
  <c r="L32" i="90"/>
  <c r="L39" i="90"/>
  <c r="L35" i="90"/>
  <c r="E30" i="90"/>
  <c r="E40" i="90"/>
  <c r="E37" i="90"/>
  <c r="E28" i="90"/>
  <c r="E39" i="90"/>
  <c r="L18" i="90"/>
  <c r="Q47" i="90"/>
  <c r="L36" i="90"/>
  <c r="P40" i="90"/>
  <c r="Q33" i="90"/>
  <c r="L11" i="90"/>
  <c r="L12" i="90"/>
  <c r="L17" i="90"/>
  <c r="L15" i="90"/>
  <c r="L7" i="90"/>
  <c r="L10" i="90"/>
  <c r="L19" i="90"/>
  <c r="L14" i="90"/>
  <c r="L8" i="90"/>
  <c r="L13" i="90"/>
  <c r="L9" i="90"/>
  <c r="Q10" i="90"/>
  <c r="L56" i="90"/>
  <c r="L57" i="90"/>
  <c r="L58" i="90"/>
  <c r="L33" i="90"/>
  <c r="Q27" i="90"/>
  <c r="K17" i="90"/>
  <c r="K7" i="90"/>
  <c r="K10" i="90"/>
  <c r="K15" i="90"/>
  <c r="L50" i="90"/>
  <c r="L49" i="90"/>
  <c r="L52" i="90"/>
  <c r="L59" i="90"/>
  <c r="L47" i="90"/>
  <c r="K39" i="90"/>
  <c r="K35" i="90"/>
  <c r="K37" i="90"/>
  <c r="M40" i="90"/>
  <c r="K34" i="90"/>
  <c r="K31" i="90"/>
  <c r="K38" i="90"/>
  <c r="K32" i="90"/>
  <c r="K29" i="90"/>
  <c r="K30" i="90"/>
  <c r="K19" i="90"/>
  <c r="K16" i="90"/>
  <c r="K18" i="90"/>
  <c r="K11" i="90"/>
  <c r="K12" i="90"/>
  <c r="E13" i="90"/>
  <c r="E8" i="90"/>
  <c r="E12" i="90"/>
  <c r="O20" i="90"/>
  <c r="E7" i="90"/>
  <c r="E9" i="90"/>
  <c r="E16" i="90"/>
  <c r="E17" i="90"/>
  <c r="E19" i="90"/>
  <c r="E14" i="90"/>
  <c r="Q7" i="90"/>
  <c r="E18" i="90"/>
  <c r="E15" i="90"/>
  <c r="E10" i="90"/>
  <c r="K53" i="90"/>
  <c r="K54" i="90"/>
  <c r="K47" i="90"/>
  <c r="K57" i="90"/>
  <c r="K56" i="90"/>
  <c r="K50" i="90"/>
  <c r="M60" i="90"/>
  <c r="K52" i="90"/>
  <c r="O60" i="90"/>
  <c r="K48" i="90"/>
  <c r="K51" i="90"/>
  <c r="K55" i="90"/>
  <c r="K59" i="90"/>
  <c r="K49" i="90"/>
  <c r="Q53" i="90"/>
  <c r="K33" i="90"/>
  <c r="O40" i="90"/>
  <c r="K27" i="90"/>
  <c r="K28" i="90"/>
  <c r="F33" i="90"/>
  <c r="F30" i="90"/>
  <c r="K9" i="90"/>
  <c r="K8" i="90"/>
  <c r="M20" i="90"/>
  <c r="K14" i="90"/>
  <c r="P20" i="90"/>
  <c r="F10" i="90"/>
  <c r="F7" i="90"/>
  <c r="L48" i="90"/>
  <c r="L51" i="90"/>
  <c r="L54" i="90"/>
  <c r="L55" i="90"/>
  <c r="Q50" i="90"/>
  <c r="Q13" i="90"/>
  <c r="G60" i="90"/>
  <c r="F55" i="90"/>
  <c r="F51" i="90"/>
  <c r="F49" i="90"/>
  <c r="F56" i="90"/>
  <c r="F54" i="90"/>
  <c r="F57" i="90"/>
  <c r="F52" i="90"/>
  <c r="F59" i="90"/>
  <c r="F58" i="90"/>
  <c r="F48" i="90"/>
  <c r="F27" i="90"/>
  <c r="G20" i="90"/>
  <c r="F15" i="90"/>
  <c r="F11" i="90"/>
  <c r="F16" i="90"/>
  <c r="F14" i="90"/>
  <c r="F8" i="90"/>
  <c r="F18" i="90"/>
  <c r="F9" i="90"/>
  <c r="F12" i="90"/>
  <c r="F19" i="90"/>
  <c r="F17" i="90"/>
  <c r="G40" i="90"/>
  <c r="F35" i="90"/>
  <c r="F31" i="90"/>
  <c r="F37" i="90"/>
  <c r="F36" i="90"/>
  <c r="F40" i="90"/>
  <c r="F34" i="90"/>
  <c r="F28" i="90"/>
  <c r="F38" i="90"/>
  <c r="F29" i="90"/>
  <c r="F32" i="90"/>
  <c r="F39" i="90"/>
  <c r="F47" i="90"/>
  <c r="F53" i="90"/>
  <c r="P60" i="90"/>
  <c r="F50" i="90"/>
  <c r="P56" i="70"/>
  <c r="P48" i="70"/>
  <c r="P50" i="70"/>
  <c r="P49" i="70"/>
  <c r="P51" i="70"/>
  <c r="J7" i="70"/>
  <c r="J8" i="70"/>
  <c r="J9" i="70"/>
  <c r="J10" i="70"/>
  <c r="J11" i="70"/>
  <c r="J12" i="70"/>
  <c r="J13" i="70"/>
  <c r="J14" i="70"/>
  <c r="J15" i="70"/>
  <c r="J16" i="70"/>
  <c r="J17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L40" i="90" l="1"/>
  <c r="E60" i="90"/>
  <c r="Q40" i="90"/>
  <c r="L20" i="90"/>
  <c r="Q60" i="90"/>
  <c r="L60" i="90"/>
  <c r="E20" i="90"/>
  <c r="K60" i="90"/>
  <c r="K40" i="90"/>
  <c r="K20" i="90"/>
  <c r="Q20" i="90"/>
  <c r="F20" i="90"/>
  <c r="F60" i="90"/>
  <c r="J68" i="46"/>
  <c r="J69" i="46"/>
  <c r="J70" i="46"/>
  <c r="J71" i="46"/>
  <c r="J72" i="46"/>
  <c r="J73" i="46"/>
  <c r="J74" i="46"/>
  <c r="J75" i="46"/>
  <c r="J76" i="46"/>
  <c r="J77" i="46"/>
  <c r="J78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39" i="46"/>
  <c r="J40" i="46"/>
  <c r="J41" i="46"/>
  <c r="J42" i="46"/>
  <c r="J43" i="46"/>
  <c r="J44" i="46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7" i="46"/>
  <c r="J8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D53" i="2" l="1"/>
  <c r="C53" i="2"/>
  <c r="C7" i="2" l="1"/>
  <c r="D7" i="2"/>
  <c r="C10" i="2"/>
  <c r="D10" i="2"/>
  <c r="O67" i="88"/>
  <c r="O42" i="88"/>
  <c r="AF42" i="88"/>
  <c r="B95" i="47"/>
  <c r="C95" i="47"/>
  <c r="N74" i="66"/>
  <c r="O74" i="66"/>
  <c r="N75" i="66"/>
  <c r="O75" i="66"/>
  <c r="L74" i="66"/>
  <c r="F74" i="66"/>
  <c r="N28" i="66"/>
  <c r="O28" i="66"/>
  <c r="L28" i="66"/>
  <c r="F28" i="66"/>
  <c r="AF66" i="89"/>
  <c r="O66" i="89"/>
  <c r="H95" i="47"/>
  <c r="I95" i="47"/>
  <c r="N73" i="66"/>
  <c r="O73" i="66"/>
  <c r="L73" i="66"/>
  <c r="F73" i="66"/>
  <c r="N25" i="66"/>
  <c r="O25" i="66"/>
  <c r="N26" i="66"/>
  <c r="O26" i="66"/>
  <c r="N27" i="66"/>
  <c r="O27" i="66"/>
  <c r="N29" i="66"/>
  <c r="O29" i="66"/>
  <c r="L25" i="66"/>
  <c r="F25" i="66"/>
  <c r="I61" i="48"/>
  <c r="H61" i="48"/>
  <c r="J7" i="81"/>
  <c r="J8" i="81"/>
  <c r="J9" i="81"/>
  <c r="J10" i="81"/>
  <c r="J11" i="81"/>
  <c r="J12" i="81"/>
  <c r="J13" i="81"/>
  <c r="J14" i="81"/>
  <c r="J15" i="81"/>
  <c r="J16" i="81"/>
  <c r="J17" i="81"/>
  <c r="J18" i="81"/>
  <c r="J19" i="81"/>
  <c r="J20" i="81"/>
  <c r="J21" i="81"/>
  <c r="J22" i="81"/>
  <c r="J23" i="81"/>
  <c r="J24" i="81"/>
  <c r="J25" i="81"/>
  <c r="J26" i="81"/>
  <c r="J27" i="81"/>
  <c r="J28" i="81"/>
  <c r="J29" i="81"/>
  <c r="J30" i="81"/>
  <c r="J31" i="81"/>
  <c r="N59" i="70"/>
  <c r="O59" i="70"/>
  <c r="N60" i="70"/>
  <c r="O60" i="70"/>
  <c r="L59" i="70"/>
  <c r="F59" i="70"/>
  <c r="B32" i="81"/>
  <c r="C32" i="81"/>
  <c r="H32" i="81"/>
  <c r="I32" i="81"/>
  <c r="B61" i="3"/>
  <c r="C61" i="3"/>
  <c r="N67" i="88"/>
  <c r="I95" i="46"/>
  <c r="H95" i="46"/>
  <c r="I95" i="48"/>
  <c r="H95" i="48"/>
  <c r="F75" i="66"/>
  <c r="L75" i="66"/>
  <c r="N93" i="83"/>
  <c r="O93" i="83"/>
  <c r="N94" i="83"/>
  <c r="O94" i="83"/>
  <c r="L93" i="83"/>
  <c r="N59" i="83"/>
  <c r="O59" i="83"/>
  <c r="N60" i="83"/>
  <c r="O60" i="83"/>
  <c r="L59" i="83"/>
  <c r="L60" i="83"/>
  <c r="F59" i="83"/>
  <c r="J7" i="83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30" i="83"/>
  <c r="J31" i="83"/>
  <c r="L58" i="70"/>
  <c r="N58" i="70"/>
  <c r="O58" i="70"/>
  <c r="F58" i="70"/>
  <c r="B32" i="70"/>
  <c r="C32" i="70"/>
  <c r="H32" i="70"/>
  <c r="I32" i="70"/>
  <c r="L32" i="70" s="1"/>
  <c r="B32" i="66"/>
  <c r="C32" i="66"/>
  <c r="N58" i="47"/>
  <c r="O58" i="47"/>
  <c r="P58" i="47" s="1"/>
  <c r="L58" i="47"/>
  <c r="F58" i="47"/>
  <c r="N32" i="70" l="1"/>
  <c r="O32" i="70"/>
  <c r="P28" i="66"/>
  <c r="F95" i="47"/>
  <c r="AW62" i="89"/>
  <c r="AW61" i="89"/>
  <c r="AV45" i="88"/>
  <c r="P29" i="66"/>
  <c r="AV42" i="88"/>
  <c r="P75" i="66"/>
  <c r="P74" i="66"/>
  <c r="P25" i="66"/>
  <c r="P73" i="66"/>
  <c r="P60" i="70"/>
  <c r="P27" i="66"/>
  <c r="P26" i="66"/>
  <c r="P59" i="70"/>
  <c r="P58" i="70"/>
  <c r="P60" i="83"/>
  <c r="P94" i="83"/>
  <c r="P93" i="83"/>
  <c r="P59" i="83"/>
  <c r="K68" i="46"/>
  <c r="L68" i="46"/>
  <c r="N68" i="46"/>
  <c r="O68" i="46"/>
  <c r="K69" i="46"/>
  <c r="L69" i="46"/>
  <c r="N69" i="46"/>
  <c r="O69" i="46"/>
  <c r="J68" i="81"/>
  <c r="J69" i="81"/>
  <c r="J70" i="81"/>
  <c r="J71" i="81"/>
  <c r="J72" i="81"/>
  <c r="J73" i="81"/>
  <c r="J74" i="81"/>
  <c r="J75" i="81"/>
  <c r="J76" i="81"/>
  <c r="J77" i="81"/>
  <c r="J78" i="81"/>
  <c r="J79" i="81"/>
  <c r="J80" i="81"/>
  <c r="J81" i="81"/>
  <c r="J82" i="81"/>
  <c r="J83" i="81"/>
  <c r="J84" i="81"/>
  <c r="J85" i="81"/>
  <c r="J86" i="81"/>
  <c r="J87" i="81"/>
  <c r="J88" i="81"/>
  <c r="J89" i="81"/>
  <c r="J90" i="81"/>
  <c r="J91" i="81"/>
  <c r="J92" i="81"/>
  <c r="J93" i="81"/>
  <c r="J94" i="81"/>
  <c r="J62" i="3"/>
  <c r="F26" i="66"/>
  <c r="F27" i="66"/>
  <c r="F29" i="66"/>
  <c r="F30" i="66"/>
  <c r="F53" i="66"/>
  <c r="F76" i="66"/>
  <c r="F77" i="66"/>
  <c r="F80" i="66"/>
  <c r="L76" i="66"/>
  <c r="N76" i="66"/>
  <c r="O76" i="66"/>
  <c r="L77" i="66"/>
  <c r="N77" i="66"/>
  <c r="O77" i="66"/>
  <c r="L80" i="66"/>
  <c r="N80" i="66"/>
  <c r="O80" i="66"/>
  <c r="L81" i="66"/>
  <c r="N81" i="66"/>
  <c r="O81" i="66"/>
  <c r="L82" i="66"/>
  <c r="N82" i="66"/>
  <c r="O82" i="66"/>
  <c r="L53" i="66"/>
  <c r="N53" i="66"/>
  <c r="O53" i="66"/>
  <c r="L26" i="66"/>
  <c r="L27" i="66"/>
  <c r="L29" i="66"/>
  <c r="L30" i="66"/>
  <c r="N30" i="66"/>
  <c r="O30" i="66"/>
  <c r="AV31" i="88"/>
  <c r="AV53" i="88"/>
  <c r="N57" i="83"/>
  <c r="O57" i="83"/>
  <c r="N58" i="83"/>
  <c r="O58" i="83"/>
  <c r="L57" i="83"/>
  <c r="F57" i="83"/>
  <c r="J39" i="70"/>
  <c r="J40" i="70"/>
  <c r="J41" i="70"/>
  <c r="J42" i="70"/>
  <c r="J43" i="70"/>
  <c r="J44" i="70"/>
  <c r="J45" i="70"/>
  <c r="J46" i="70"/>
  <c r="J47" i="70"/>
  <c r="J53" i="70"/>
  <c r="J54" i="70"/>
  <c r="J55" i="70"/>
  <c r="J57" i="70"/>
  <c r="J58" i="70"/>
  <c r="J59" i="70"/>
  <c r="N55" i="70"/>
  <c r="O55" i="70"/>
  <c r="L18" i="70"/>
  <c r="L19" i="70"/>
  <c r="N18" i="70"/>
  <c r="O18" i="70"/>
  <c r="N91" i="68"/>
  <c r="O91" i="68"/>
  <c r="N92" i="68"/>
  <c r="O92" i="68"/>
  <c r="N93" i="68"/>
  <c r="O93" i="68"/>
  <c r="N94" i="68"/>
  <c r="O94" i="68"/>
  <c r="L91" i="68"/>
  <c r="L92" i="68"/>
  <c r="L93" i="68"/>
  <c r="L94" i="68"/>
  <c r="F91" i="68"/>
  <c r="F92" i="68"/>
  <c r="F93" i="68"/>
  <c r="F94" i="68"/>
  <c r="N72" i="66"/>
  <c r="O72" i="66"/>
  <c r="L72" i="66"/>
  <c r="F72" i="66"/>
  <c r="F81" i="66"/>
  <c r="F82" i="66"/>
  <c r="N52" i="66"/>
  <c r="O52" i="66"/>
  <c r="L52" i="66"/>
  <c r="F52" i="66"/>
  <c r="N22" i="66"/>
  <c r="O22" i="66"/>
  <c r="N23" i="66"/>
  <c r="O23" i="66"/>
  <c r="N24" i="66"/>
  <c r="O24" i="66"/>
  <c r="L22" i="66"/>
  <c r="L23" i="66"/>
  <c r="L24" i="66"/>
  <c r="F22" i="66"/>
  <c r="F23" i="66"/>
  <c r="F24" i="66"/>
  <c r="N94" i="36"/>
  <c r="O94" i="36"/>
  <c r="L94" i="36"/>
  <c r="F94" i="36"/>
  <c r="A19" i="89"/>
  <c r="AV52" i="88"/>
  <c r="AV30" i="88"/>
  <c r="N55" i="83"/>
  <c r="O55" i="83"/>
  <c r="N56" i="83"/>
  <c r="O56" i="83"/>
  <c r="L55" i="83"/>
  <c r="K59" i="83"/>
  <c r="K60" i="83"/>
  <c r="I61" i="83"/>
  <c r="H61" i="83"/>
  <c r="D59" i="83"/>
  <c r="E59" i="83"/>
  <c r="C61" i="83"/>
  <c r="B61" i="83"/>
  <c r="F55" i="83"/>
  <c r="F56" i="83"/>
  <c r="F58" i="83"/>
  <c r="F60" i="83"/>
  <c r="N56" i="68"/>
  <c r="O56" i="68"/>
  <c r="L56" i="68"/>
  <c r="F56" i="68"/>
  <c r="N51" i="66"/>
  <c r="O51" i="66"/>
  <c r="L51" i="66"/>
  <c r="F51" i="66"/>
  <c r="N53" i="48"/>
  <c r="O53" i="48"/>
  <c r="L53" i="48"/>
  <c r="F53" i="48"/>
  <c r="N51" i="47"/>
  <c r="O51" i="47"/>
  <c r="L51" i="47"/>
  <c r="F51" i="47"/>
  <c r="N53" i="46"/>
  <c r="L53" i="46"/>
  <c r="F53" i="46"/>
  <c r="N53" i="81"/>
  <c r="O53" i="81"/>
  <c r="N54" i="81"/>
  <c r="O54" i="81"/>
  <c r="L53" i="81"/>
  <c r="L54" i="81"/>
  <c r="F53" i="81"/>
  <c r="F54" i="81"/>
  <c r="N55" i="36"/>
  <c r="O55" i="36"/>
  <c r="N56" i="36"/>
  <c r="O56" i="36"/>
  <c r="L55" i="36"/>
  <c r="L56" i="36"/>
  <c r="F55" i="36"/>
  <c r="N57" i="86"/>
  <c r="O57" i="86"/>
  <c r="L57" i="86"/>
  <c r="F57" i="86"/>
  <c r="N56" i="3"/>
  <c r="O56" i="3"/>
  <c r="L56" i="3"/>
  <c r="F56" i="3"/>
  <c r="P32" i="70" l="1"/>
  <c r="P91" i="68"/>
  <c r="P56" i="68"/>
  <c r="P77" i="66"/>
  <c r="P92" i="68"/>
  <c r="P76" i="66"/>
  <c r="P68" i="46"/>
  <c r="P94" i="36"/>
  <c r="P82" i="66"/>
  <c r="P81" i="66"/>
  <c r="P69" i="46"/>
  <c r="P58" i="83"/>
  <c r="P80" i="66"/>
  <c r="P53" i="66"/>
  <c r="P30" i="66"/>
  <c r="P22" i="66"/>
  <c r="P51" i="47"/>
  <c r="P54" i="81"/>
  <c r="P52" i="66"/>
  <c r="P55" i="70"/>
  <c r="P94" i="68"/>
  <c r="P93" i="68"/>
  <c r="P72" i="66"/>
  <c r="P51" i="66"/>
  <c r="P53" i="48"/>
  <c r="P55" i="36"/>
  <c r="P53" i="81"/>
  <c r="P57" i="83"/>
  <c r="P24" i="66"/>
  <c r="P23" i="66"/>
  <c r="P18" i="70"/>
  <c r="P56" i="83"/>
  <c r="P57" i="86"/>
  <c r="P56" i="36"/>
  <c r="P56" i="3"/>
  <c r="P55" i="83"/>
  <c r="AO63" i="88"/>
  <c r="P63" i="88"/>
  <c r="AG41" i="88"/>
  <c r="AG19" i="88"/>
  <c r="AM19" i="88"/>
  <c r="P19" i="88"/>
  <c r="Q5" i="2"/>
  <c r="M5" i="2"/>
  <c r="AE67" i="89"/>
  <c r="AG67" i="89" s="1"/>
  <c r="AC67" i="89"/>
  <c r="AB67" i="89"/>
  <c r="AA67" i="89"/>
  <c r="Z67" i="89"/>
  <c r="Y67" i="89"/>
  <c r="X67" i="89"/>
  <c r="W67" i="89"/>
  <c r="V67" i="89"/>
  <c r="U67" i="89"/>
  <c r="T67" i="89"/>
  <c r="S67" i="89"/>
  <c r="O67" i="89"/>
  <c r="N67" i="89"/>
  <c r="L67" i="89"/>
  <c r="K67" i="89"/>
  <c r="J67" i="89"/>
  <c r="I67" i="89"/>
  <c r="H67" i="89"/>
  <c r="G67" i="89"/>
  <c r="F67" i="89"/>
  <c r="E67" i="89"/>
  <c r="D67" i="89"/>
  <c r="C67" i="89"/>
  <c r="B67" i="89"/>
  <c r="AE66" i="89"/>
  <c r="AG66" i="89" s="1"/>
  <c r="AC66" i="89"/>
  <c r="AB66" i="89"/>
  <c r="AA66" i="89"/>
  <c r="Z66" i="89"/>
  <c r="Y66" i="89"/>
  <c r="X66" i="89"/>
  <c r="W66" i="89"/>
  <c r="V66" i="89"/>
  <c r="U66" i="89"/>
  <c r="T66" i="89"/>
  <c r="S66" i="89"/>
  <c r="N66" i="89"/>
  <c r="L66" i="89"/>
  <c r="K66" i="89"/>
  <c r="J66" i="89"/>
  <c r="I66" i="89"/>
  <c r="H66" i="89"/>
  <c r="G66" i="89"/>
  <c r="F66" i="89"/>
  <c r="E66" i="89"/>
  <c r="D66" i="89"/>
  <c r="C66" i="89"/>
  <c r="B66" i="89"/>
  <c r="AE65" i="89"/>
  <c r="AC65" i="89"/>
  <c r="AB65" i="89"/>
  <c r="AA65" i="89"/>
  <c r="Z65" i="89"/>
  <c r="Y65" i="89"/>
  <c r="X65" i="89"/>
  <c r="W65" i="89"/>
  <c r="V65" i="89"/>
  <c r="U65" i="89"/>
  <c r="T65" i="89"/>
  <c r="S65" i="89"/>
  <c r="O65" i="89"/>
  <c r="N65" i="89"/>
  <c r="L65" i="89"/>
  <c r="K65" i="89"/>
  <c r="J65" i="89"/>
  <c r="I65" i="89"/>
  <c r="H65" i="89"/>
  <c r="G65" i="89"/>
  <c r="F65" i="89"/>
  <c r="E65" i="89"/>
  <c r="D65" i="89"/>
  <c r="C65" i="89"/>
  <c r="B65" i="89"/>
  <c r="AE64" i="89"/>
  <c r="AG64" i="89" s="1"/>
  <c r="AC64" i="89"/>
  <c r="AB64" i="89"/>
  <c r="AA64" i="89"/>
  <c r="Z64" i="89"/>
  <c r="Y64" i="89"/>
  <c r="X64" i="89"/>
  <c r="W64" i="89"/>
  <c r="V64" i="89"/>
  <c r="U64" i="89"/>
  <c r="T64" i="89"/>
  <c r="S64" i="89"/>
  <c r="N64" i="89"/>
  <c r="P64" i="89" s="1"/>
  <c r="L64" i="89"/>
  <c r="K64" i="89"/>
  <c r="J64" i="89"/>
  <c r="I64" i="89"/>
  <c r="H64" i="89"/>
  <c r="G64" i="89"/>
  <c r="F64" i="89"/>
  <c r="E64" i="89"/>
  <c r="D64" i="89"/>
  <c r="C64" i="89"/>
  <c r="B64" i="89"/>
  <c r="AO63" i="89"/>
  <c r="AS63" i="89"/>
  <c r="AR63" i="89"/>
  <c r="AQ63" i="89"/>
  <c r="AP63" i="89"/>
  <c r="AN63" i="89"/>
  <c r="AM63" i="89"/>
  <c r="AL63" i="89"/>
  <c r="AK63" i="89"/>
  <c r="AJ63" i="89"/>
  <c r="AI63" i="89"/>
  <c r="P63" i="89"/>
  <c r="AS62" i="89"/>
  <c r="AR62" i="89"/>
  <c r="AQ62" i="89"/>
  <c r="AP62" i="89"/>
  <c r="AO62" i="89"/>
  <c r="AN62" i="89"/>
  <c r="AM62" i="89"/>
  <c r="AL62" i="89"/>
  <c r="AK62" i="89"/>
  <c r="AJ62" i="89"/>
  <c r="AI62" i="89"/>
  <c r="AG62" i="89"/>
  <c r="P62" i="89"/>
  <c r="AS61" i="89"/>
  <c r="AR61" i="89"/>
  <c r="AQ61" i="89"/>
  <c r="AP61" i="89"/>
  <c r="AO61" i="89"/>
  <c r="AN61" i="89"/>
  <c r="AM61" i="89"/>
  <c r="AL61" i="89"/>
  <c r="AK61" i="89"/>
  <c r="AJ61" i="89"/>
  <c r="AI61" i="89"/>
  <c r="AG61" i="89"/>
  <c r="P61" i="89"/>
  <c r="AS60" i="89"/>
  <c r="AR60" i="89"/>
  <c r="AQ60" i="89"/>
  <c r="AP60" i="89"/>
  <c r="AO60" i="89"/>
  <c r="AN60" i="89"/>
  <c r="AM60" i="89"/>
  <c r="AL60" i="89"/>
  <c r="AK60" i="89"/>
  <c r="AJ60" i="89"/>
  <c r="AI60" i="89"/>
  <c r="AG60" i="89"/>
  <c r="P60" i="89"/>
  <c r="AS59" i="89"/>
  <c r="AR59" i="89"/>
  <c r="AQ59" i="89"/>
  <c r="AP59" i="89"/>
  <c r="AO59" i="89"/>
  <c r="AN59" i="89"/>
  <c r="AM59" i="89"/>
  <c r="AL59" i="89"/>
  <c r="AK59" i="89"/>
  <c r="AJ59" i="89"/>
  <c r="AI59" i="89"/>
  <c r="AG59" i="89"/>
  <c r="P59" i="89"/>
  <c r="AS58" i="89"/>
  <c r="AR58" i="89"/>
  <c r="AQ58" i="89"/>
  <c r="AP58" i="89"/>
  <c r="AO58" i="89"/>
  <c r="AN58" i="89"/>
  <c r="AM58" i="89"/>
  <c r="AL58" i="89"/>
  <c r="AK58" i="89"/>
  <c r="AJ58" i="89"/>
  <c r="AI58" i="89"/>
  <c r="AG58" i="89"/>
  <c r="P58" i="89"/>
  <c r="AS57" i="89"/>
  <c r="AR57" i="89"/>
  <c r="AQ57" i="89"/>
  <c r="AP57" i="89"/>
  <c r="AO57" i="89"/>
  <c r="AN57" i="89"/>
  <c r="AM57" i="89"/>
  <c r="AL57" i="89"/>
  <c r="AK57" i="89"/>
  <c r="AJ57" i="89"/>
  <c r="AI57" i="89"/>
  <c r="AG57" i="89"/>
  <c r="P57" i="89"/>
  <c r="AS56" i="89"/>
  <c r="AR56" i="89"/>
  <c r="AQ56" i="89"/>
  <c r="AP56" i="89"/>
  <c r="AO56" i="89"/>
  <c r="AN56" i="89"/>
  <c r="AM56" i="89"/>
  <c r="AL56" i="89"/>
  <c r="AK56" i="89"/>
  <c r="AJ56" i="89"/>
  <c r="AI56" i="89"/>
  <c r="AG56" i="89"/>
  <c r="P56" i="89"/>
  <c r="AS55" i="89"/>
  <c r="AR55" i="89"/>
  <c r="AQ55" i="89"/>
  <c r="AP55" i="89"/>
  <c r="AO55" i="89"/>
  <c r="AN55" i="89"/>
  <c r="AM55" i="89"/>
  <c r="AL55" i="89"/>
  <c r="AK55" i="89"/>
  <c r="AJ55" i="89"/>
  <c r="AI55" i="89"/>
  <c r="AG55" i="89"/>
  <c r="P55" i="89"/>
  <c r="AS54" i="89"/>
  <c r="AR54" i="89"/>
  <c r="AQ54" i="89"/>
  <c r="AP54" i="89"/>
  <c r="AO54" i="89"/>
  <c r="AN54" i="89"/>
  <c r="AM54" i="89"/>
  <c r="AL54" i="89"/>
  <c r="AK54" i="89"/>
  <c r="AJ54" i="89"/>
  <c r="AI54" i="89"/>
  <c r="AG54" i="89"/>
  <c r="P54" i="89"/>
  <c r="AS53" i="89"/>
  <c r="AR53" i="89"/>
  <c r="AQ53" i="89"/>
  <c r="AP53" i="89"/>
  <c r="AO53" i="89"/>
  <c r="AN53" i="89"/>
  <c r="AM53" i="89"/>
  <c r="AL53" i="89"/>
  <c r="AK53" i="89"/>
  <c r="AJ53" i="89"/>
  <c r="AI53" i="89"/>
  <c r="AG53" i="89"/>
  <c r="P53" i="89"/>
  <c r="AW52" i="89"/>
  <c r="AS52" i="89"/>
  <c r="AR52" i="89"/>
  <c r="AQ52" i="89"/>
  <c r="AP52" i="89"/>
  <c r="AO52" i="89"/>
  <c r="AN52" i="89"/>
  <c r="AM52" i="89"/>
  <c r="AL52" i="89"/>
  <c r="AK52" i="89"/>
  <c r="AJ52" i="89"/>
  <c r="AI52" i="89"/>
  <c r="AG52" i="89"/>
  <c r="P52" i="89"/>
  <c r="AS51" i="89"/>
  <c r="AR51" i="89"/>
  <c r="AQ51" i="89"/>
  <c r="AP51" i="89"/>
  <c r="AO51" i="89"/>
  <c r="AN51" i="89"/>
  <c r="AM51" i="89"/>
  <c r="AL51" i="89"/>
  <c r="AK51" i="89"/>
  <c r="AJ51" i="89"/>
  <c r="AI51" i="89"/>
  <c r="AG51" i="89"/>
  <c r="P51" i="89"/>
  <c r="AF45" i="89"/>
  <c r="AC45" i="89"/>
  <c r="AB45" i="89"/>
  <c r="AA45" i="89"/>
  <c r="Z45" i="89"/>
  <c r="Y45" i="89"/>
  <c r="X45" i="89"/>
  <c r="W45" i="89"/>
  <c r="V45" i="89"/>
  <c r="U45" i="89"/>
  <c r="T45" i="89"/>
  <c r="S45" i="89"/>
  <c r="O45" i="89"/>
  <c r="N45" i="89"/>
  <c r="AU45" i="89" s="1"/>
  <c r="L45" i="89"/>
  <c r="K45" i="89"/>
  <c r="J45" i="89"/>
  <c r="I45" i="89"/>
  <c r="H45" i="89"/>
  <c r="G45" i="89"/>
  <c r="F45" i="89"/>
  <c r="E45" i="89"/>
  <c r="D45" i="89"/>
  <c r="C45" i="89"/>
  <c r="B45" i="89"/>
  <c r="AF44" i="89"/>
  <c r="AC44" i="89"/>
  <c r="AB44" i="89"/>
  <c r="AA44" i="89"/>
  <c r="Z44" i="89"/>
  <c r="Y44" i="89"/>
  <c r="X44" i="89"/>
  <c r="W44" i="89"/>
  <c r="V44" i="89"/>
  <c r="U44" i="89"/>
  <c r="T44" i="89"/>
  <c r="S44" i="89"/>
  <c r="O44" i="89"/>
  <c r="N44" i="89"/>
  <c r="AU44" i="89" s="1"/>
  <c r="L44" i="89"/>
  <c r="K44" i="89"/>
  <c r="J44" i="89"/>
  <c r="I44" i="89"/>
  <c r="H44" i="89"/>
  <c r="G44" i="89"/>
  <c r="F44" i="89"/>
  <c r="E44" i="89"/>
  <c r="D44" i="89"/>
  <c r="C44" i="89"/>
  <c r="B44" i="89"/>
  <c r="AF43" i="89"/>
  <c r="AC43" i="89"/>
  <c r="AB43" i="89"/>
  <c r="AA43" i="89"/>
  <c r="Z43" i="89"/>
  <c r="Y43" i="89"/>
  <c r="X43" i="89"/>
  <c r="W43" i="89"/>
  <c r="V43" i="89"/>
  <c r="U43" i="89"/>
  <c r="T43" i="89"/>
  <c r="S43" i="89"/>
  <c r="O43" i="89"/>
  <c r="N43" i="89"/>
  <c r="AU43" i="89" s="1"/>
  <c r="L43" i="89"/>
  <c r="K43" i="89"/>
  <c r="J43" i="89"/>
  <c r="I43" i="89"/>
  <c r="H43" i="89"/>
  <c r="G43" i="89"/>
  <c r="F43" i="89"/>
  <c r="E43" i="89"/>
  <c r="D43" i="89"/>
  <c r="C43" i="89"/>
  <c r="B43" i="89"/>
  <c r="AF42" i="89"/>
  <c r="AC42" i="89"/>
  <c r="AB42" i="89"/>
  <c r="AA42" i="89"/>
  <c r="Z42" i="89"/>
  <c r="Y42" i="89"/>
  <c r="X42" i="89"/>
  <c r="W42" i="89"/>
  <c r="V42" i="89"/>
  <c r="U42" i="89"/>
  <c r="T42" i="89"/>
  <c r="S42" i="89"/>
  <c r="O42" i="89"/>
  <c r="N42" i="89"/>
  <c r="AU42" i="89" s="1"/>
  <c r="L42" i="89"/>
  <c r="K42" i="89"/>
  <c r="J42" i="89"/>
  <c r="I42" i="89"/>
  <c r="H42" i="89"/>
  <c r="G42" i="89"/>
  <c r="F42" i="89"/>
  <c r="E42" i="89"/>
  <c r="D42" i="89"/>
  <c r="C42" i="89"/>
  <c r="B42" i="89"/>
  <c r="AQ41" i="89"/>
  <c r="AI41" i="89"/>
  <c r="AG41" i="89"/>
  <c r="AS41" i="89"/>
  <c r="AR41" i="89"/>
  <c r="AO41" i="89"/>
  <c r="AN41" i="89"/>
  <c r="AM41" i="89"/>
  <c r="AK41" i="89"/>
  <c r="AJ41" i="89"/>
  <c r="P41" i="89"/>
  <c r="AP41" i="89"/>
  <c r="AL41" i="89"/>
  <c r="AR40" i="89"/>
  <c r="AQ40" i="89"/>
  <c r="AP40" i="89"/>
  <c r="AO40" i="89"/>
  <c r="AN40" i="89"/>
  <c r="AM40" i="89"/>
  <c r="AL40" i="89"/>
  <c r="AK40" i="89"/>
  <c r="AJ40" i="89"/>
  <c r="AI40" i="89"/>
  <c r="AG40" i="89"/>
  <c r="P40" i="89"/>
  <c r="AR39" i="89"/>
  <c r="AQ39" i="89"/>
  <c r="AP39" i="89"/>
  <c r="AO39" i="89"/>
  <c r="AN39" i="89"/>
  <c r="AM39" i="89"/>
  <c r="AL39" i="89"/>
  <c r="AK39" i="89"/>
  <c r="AJ39" i="89"/>
  <c r="AI39" i="89"/>
  <c r="AG39" i="89"/>
  <c r="P39" i="89"/>
  <c r="AR38" i="89"/>
  <c r="AQ38" i="89"/>
  <c r="AP38" i="89"/>
  <c r="AO38" i="89"/>
  <c r="AN38" i="89"/>
  <c r="AM38" i="89"/>
  <c r="AL38" i="89"/>
  <c r="AK38" i="89"/>
  <c r="AJ38" i="89"/>
  <c r="AI38" i="89"/>
  <c r="AG38" i="89"/>
  <c r="P38" i="89"/>
  <c r="AR37" i="89"/>
  <c r="AQ37" i="89"/>
  <c r="AP37" i="89"/>
  <c r="AO37" i="89"/>
  <c r="AN37" i="89"/>
  <c r="AM37" i="89"/>
  <c r="AL37" i="89"/>
  <c r="AK37" i="89"/>
  <c r="AJ37" i="89"/>
  <c r="AI37" i="89"/>
  <c r="AG37" i="89"/>
  <c r="P37" i="89"/>
  <c r="AR36" i="89"/>
  <c r="AQ36" i="89"/>
  <c r="AP36" i="89"/>
  <c r="AO36" i="89"/>
  <c r="AN36" i="89"/>
  <c r="AM36" i="89"/>
  <c r="AL36" i="89"/>
  <c r="AK36" i="89"/>
  <c r="AJ36" i="89"/>
  <c r="AI36" i="89"/>
  <c r="AG36" i="89"/>
  <c r="P36" i="89"/>
  <c r="AR35" i="89"/>
  <c r="AQ35" i="89"/>
  <c r="AP35" i="89"/>
  <c r="AO35" i="89"/>
  <c r="AN35" i="89"/>
  <c r="AM35" i="89"/>
  <c r="AL35" i="89"/>
  <c r="AK35" i="89"/>
  <c r="AJ35" i="89"/>
  <c r="AI35" i="89"/>
  <c r="AG35" i="89"/>
  <c r="P35" i="89"/>
  <c r="AR34" i="89"/>
  <c r="AQ34" i="89"/>
  <c r="AP34" i="89"/>
  <c r="AO34" i="89"/>
  <c r="AN34" i="89"/>
  <c r="AM34" i="89"/>
  <c r="AL34" i="89"/>
  <c r="AK34" i="89"/>
  <c r="AJ34" i="89"/>
  <c r="AI34" i="89"/>
  <c r="AG34" i="89"/>
  <c r="P34" i="89"/>
  <c r="AR33" i="89"/>
  <c r="AQ33" i="89"/>
  <c r="AP33" i="89"/>
  <c r="AO33" i="89"/>
  <c r="AN33" i="89"/>
  <c r="AM33" i="89"/>
  <c r="AL33" i="89"/>
  <c r="AK33" i="89"/>
  <c r="AJ33" i="89"/>
  <c r="AI33" i="89"/>
  <c r="AG33" i="89"/>
  <c r="P33" i="89"/>
  <c r="AR32" i="89"/>
  <c r="AQ32" i="89"/>
  <c r="AP32" i="89"/>
  <c r="AO32" i="89"/>
  <c r="AN32" i="89"/>
  <c r="AM32" i="89"/>
  <c r="AL32" i="89"/>
  <c r="AK32" i="89"/>
  <c r="AJ32" i="89"/>
  <c r="AI32" i="89"/>
  <c r="AG32" i="89"/>
  <c r="P32" i="89"/>
  <c r="AR31" i="89"/>
  <c r="AQ31" i="89"/>
  <c r="AP31" i="89"/>
  <c r="AO31" i="89"/>
  <c r="AN31" i="89"/>
  <c r="AM31" i="89"/>
  <c r="AL31" i="89"/>
  <c r="AK31" i="89"/>
  <c r="AJ31" i="89"/>
  <c r="AI31" i="89"/>
  <c r="AG31" i="89"/>
  <c r="P31" i="89"/>
  <c r="AW30" i="89"/>
  <c r="AR30" i="89"/>
  <c r="AQ30" i="89"/>
  <c r="AP30" i="89"/>
  <c r="AO30" i="89"/>
  <c r="AN30" i="89"/>
  <c r="AM30" i="89"/>
  <c r="AL30" i="89"/>
  <c r="AK30" i="89"/>
  <c r="AJ30" i="89"/>
  <c r="AI30" i="89"/>
  <c r="AG30" i="89"/>
  <c r="P30" i="89"/>
  <c r="AR29" i="89"/>
  <c r="AQ29" i="89"/>
  <c r="AP29" i="89"/>
  <c r="AO29" i="89"/>
  <c r="AN29" i="89"/>
  <c r="AM29" i="89"/>
  <c r="AL29" i="89"/>
  <c r="AK29" i="89"/>
  <c r="AJ29" i="89"/>
  <c r="AI29" i="89"/>
  <c r="AG29" i="89"/>
  <c r="P29" i="89"/>
  <c r="P26" i="89"/>
  <c r="AG26" i="89" s="1"/>
  <c r="AW26" i="89" s="1"/>
  <c r="R24" i="89"/>
  <c r="AF23" i="89"/>
  <c r="AE23" i="89"/>
  <c r="AC23" i="89"/>
  <c r="AB23" i="89"/>
  <c r="AA23" i="89"/>
  <c r="Z23" i="89"/>
  <c r="Y23" i="89"/>
  <c r="X23" i="89"/>
  <c r="W23" i="89"/>
  <c r="V23" i="89"/>
  <c r="U23" i="89"/>
  <c r="T23" i="89"/>
  <c r="S23" i="89"/>
  <c r="N23" i="89"/>
  <c r="AU23" i="89" s="1"/>
  <c r="L23" i="89"/>
  <c r="K23" i="89"/>
  <c r="J23" i="89"/>
  <c r="I23" i="89"/>
  <c r="H23" i="89"/>
  <c r="G23" i="89"/>
  <c r="F23" i="89"/>
  <c r="E23" i="89"/>
  <c r="D23" i="89"/>
  <c r="C23" i="89"/>
  <c r="B23" i="89"/>
  <c r="AF22" i="89"/>
  <c r="AE22" i="89"/>
  <c r="AC22" i="89"/>
  <c r="AB22" i="89"/>
  <c r="AA22" i="89"/>
  <c r="Z22" i="89"/>
  <c r="Y22" i="89"/>
  <c r="X22" i="89"/>
  <c r="W22" i="89"/>
  <c r="V22" i="89"/>
  <c r="U22" i="89"/>
  <c r="T22" i="89"/>
  <c r="S22" i="89"/>
  <c r="N22" i="89"/>
  <c r="L22" i="89"/>
  <c r="K22" i="89"/>
  <c r="J22" i="89"/>
  <c r="I22" i="89"/>
  <c r="H22" i="89"/>
  <c r="G22" i="89"/>
  <c r="F22" i="89"/>
  <c r="E22" i="89"/>
  <c r="D22" i="89"/>
  <c r="C22" i="89"/>
  <c r="B22" i="89"/>
  <c r="AF21" i="89"/>
  <c r="AE21" i="89"/>
  <c r="AC21" i="89"/>
  <c r="AB21" i="89"/>
  <c r="AA21" i="89"/>
  <c r="Z21" i="89"/>
  <c r="Y21" i="89"/>
  <c r="X21" i="89"/>
  <c r="W21" i="89"/>
  <c r="V21" i="89"/>
  <c r="U21" i="89"/>
  <c r="T21" i="89"/>
  <c r="S21" i="89"/>
  <c r="N21" i="89"/>
  <c r="L21" i="89"/>
  <c r="K21" i="89"/>
  <c r="J21" i="89"/>
  <c r="I21" i="89"/>
  <c r="H21" i="89"/>
  <c r="G21" i="89"/>
  <c r="F21" i="89"/>
  <c r="E21" i="89"/>
  <c r="D21" i="89"/>
  <c r="C21" i="89"/>
  <c r="B21" i="89"/>
  <c r="AF20" i="89"/>
  <c r="AV20" i="89" s="1"/>
  <c r="AE20" i="89"/>
  <c r="AC20" i="89"/>
  <c r="AB20" i="89"/>
  <c r="AA20" i="89"/>
  <c r="Z20" i="89"/>
  <c r="Y20" i="89"/>
  <c r="X20" i="89"/>
  <c r="W20" i="89"/>
  <c r="V20" i="89"/>
  <c r="U20" i="89"/>
  <c r="T20" i="89"/>
  <c r="S20" i="89"/>
  <c r="N20" i="89"/>
  <c r="P20" i="89" s="1"/>
  <c r="L20" i="89"/>
  <c r="K20" i="89"/>
  <c r="J20" i="89"/>
  <c r="I20" i="89"/>
  <c r="H20" i="89"/>
  <c r="G20" i="89"/>
  <c r="F20" i="89"/>
  <c r="E20" i="89"/>
  <c r="D20" i="89"/>
  <c r="C20" i="89"/>
  <c r="B20" i="89"/>
  <c r="AR19" i="89"/>
  <c r="AJ19" i="89"/>
  <c r="AG19" i="89"/>
  <c r="AS19" i="89"/>
  <c r="AQ19" i="89"/>
  <c r="AP19" i="89"/>
  <c r="AO19" i="89"/>
  <c r="AM19" i="89"/>
  <c r="AL19" i="89"/>
  <c r="AK19" i="89"/>
  <c r="AI19" i="89"/>
  <c r="P19" i="89"/>
  <c r="AN19" i="89"/>
  <c r="A63" i="89"/>
  <c r="AS18" i="89"/>
  <c r="AR18" i="89"/>
  <c r="AQ18" i="89"/>
  <c r="AP18" i="89"/>
  <c r="AO18" i="89"/>
  <c r="AN18" i="89"/>
  <c r="AM18" i="89"/>
  <c r="AL18" i="89"/>
  <c r="AK18" i="89"/>
  <c r="AJ18" i="89"/>
  <c r="AI18" i="89"/>
  <c r="AG18" i="89"/>
  <c r="P18" i="89"/>
  <c r="AS17" i="89"/>
  <c r="AR17" i="89"/>
  <c r="AQ17" i="89"/>
  <c r="AP17" i="89"/>
  <c r="AO17" i="89"/>
  <c r="AN17" i="89"/>
  <c r="AM17" i="89"/>
  <c r="AL17" i="89"/>
  <c r="AK17" i="89"/>
  <c r="AJ17" i="89"/>
  <c r="AI17" i="89"/>
  <c r="AG17" i="89"/>
  <c r="P17" i="89"/>
  <c r="AS16" i="89"/>
  <c r="AR16" i="89"/>
  <c r="AQ16" i="89"/>
  <c r="AP16" i="89"/>
  <c r="AO16" i="89"/>
  <c r="AN16" i="89"/>
  <c r="AM16" i="89"/>
  <c r="AL16" i="89"/>
  <c r="AK16" i="89"/>
  <c r="AJ16" i="89"/>
  <c r="AI16" i="89"/>
  <c r="AG16" i="89"/>
  <c r="P16" i="89"/>
  <c r="AS15" i="89"/>
  <c r="AR15" i="89"/>
  <c r="AQ15" i="89"/>
  <c r="AP15" i="89"/>
  <c r="AO15" i="89"/>
  <c r="AN15" i="89"/>
  <c r="AM15" i="89"/>
  <c r="AL15" i="89"/>
  <c r="AK15" i="89"/>
  <c r="AJ15" i="89"/>
  <c r="AI15" i="89"/>
  <c r="AG15" i="89"/>
  <c r="P15" i="89"/>
  <c r="AS14" i="89"/>
  <c r="AR14" i="89"/>
  <c r="AQ14" i="89"/>
  <c r="AP14" i="89"/>
  <c r="AO14" i="89"/>
  <c r="AN14" i="89"/>
  <c r="AM14" i="89"/>
  <c r="AL14" i="89"/>
  <c r="AK14" i="89"/>
  <c r="AJ14" i="89"/>
  <c r="AI14" i="89"/>
  <c r="AG14" i="89"/>
  <c r="P14" i="89"/>
  <c r="AS13" i="89"/>
  <c r="AR13" i="89"/>
  <c r="AQ13" i="89"/>
  <c r="AP13" i="89"/>
  <c r="AO13" i="89"/>
  <c r="AN13" i="89"/>
  <c r="AM13" i="89"/>
  <c r="AL13" i="89"/>
  <c r="AK13" i="89"/>
  <c r="AJ13" i="89"/>
  <c r="AI13" i="89"/>
  <c r="AG13" i="89"/>
  <c r="P13" i="89"/>
  <c r="AS12" i="89"/>
  <c r="AR12" i="89"/>
  <c r="AQ12" i="89"/>
  <c r="AP12" i="89"/>
  <c r="AO12" i="89"/>
  <c r="AN12" i="89"/>
  <c r="AM12" i="89"/>
  <c r="AL12" i="89"/>
  <c r="AK12" i="89"/>
  <c r="AJ12" i="89"/>
  <c r="AI12" i="89"/>
  <c r="AG12" i="89"/>
  <c r="P12" i="89"/>
  <c r="AS11" i="89"/>
  <c r="AR11" i="89"/>
  <c r="AQ11" i="89"/>
  <c r="AP11" i="89"/>
  <c r="AO11" i="89"/>
  <c r="AN11" i="89"/>
  <c r="AM11" i="89"/>
  <c r="AL11" i="89"/>
  <c r="AK11" i="89"/>
  <c r="AJ11" i="89"/>
  <c r="AI11" i="89"/>
  <c r="AG11" i="89"/>
  <c r="P11" i="89"/>
  <c r="AS10" i="89"/>
  <c r="AR10" i="89"/>
  <c r="AQ10" i="89"/>
  <c r="AP10" i="89"/>
  <c r="AO10" i="89"/>
  <c r="AN10" i="89"/>
  <c r="AM10" i="89"/>
  <c r="AL10" i="89"/>
  <c r="AK10" i="89"/>
  <c r="AJ10" i="89"/>
  <c r="AI10" i="89"/>
  <c r="AG10" i="89"/>
  <c r="P10" i="89"/>
  <c r="AS9" i="89"/>
  <c r="AR9" i="89"/>
  <c r="AQ9" i="89"/>
  <c r="AP9" i="89"/>
  <c r="AO9" i="89"/>
  <c r="AN9" i="89"/>
  <c r="AM9" i="89"/>
  <c r="AL9" i="89"/>
  <c r="AK9" i="89"/>
  <c r="AJ9" i="89"/>
  <c r="AI9" i="89"/>
  <c r="AG9" i="89"/>
  <c r="P9" i="89"/>
  <c r="AW8" i="89"/>
  <c r="AS8" i="89"/>
  <c r="AR8" i="89"/>
  <c r="AQ8" i="89"/>
  <c r="AP8" i="89"/>
  <c r="AO8" i="89"/>
  <c r="AN8" i="89"/>
  <c r="AM8" i="89"/>
  <c r="AL8" i="89"/>
  <c r="AK8" i="89"/>
  <c r="AJ8" i="89"/>
  <c r="AI8" i="89"/>
  <c r="AG8" i="89"/>
  <c r="P8" i="89"/>
  <c r="AS7" i="89"/>
  <c r="AR7" i="89"/>
  <c r="AQ7" i="89"/>
  <c r="AP7" i="89"/>
  <c r="AO7" i="89"/>
  <c r="AN7" i="89"/>
  <c r="AM7" i="89"/>
  <c r="AL7" i="89"/>
  <c r="AK7" i="89"/>
  <c r="AJ7" i="89"/>
  <c r="AI7" i="89"/>
  <c r="AG7" i="89"/>
  <c r="P7" i="89"/>
  <c r="AF67" i="88"/>
  <c r="AE67" i="88"/>
  <c r="AC67" i="88"/>
  <c r="AB67" i="88"/>
  <c r="AA67" i="88"/>
  <c r="Z67" i="88"/>
  <c r="Y67" i="88"/>
  <c r="X67" i="88"/>
  <c r="W67" i="88"/>
  <c r="V67" i="88"/>
  <c r="U67" i="88"/>
  <c r="T67" i="88"/>
  <c r="S67" i="88"/>
  <c r="P67" i="88"/>
  <c r="L67" i="88"/>
  <c r="K67" i="88"/>
  <c r="J67" i="88"/>
  <c r="I67" i="88"/>
  <c r="H67" i="88"/>
  <c r="G67" i="88"/>
  <c r="F67" i="88"/>
  <c r="E67" i="88"/>
  <c r="D67" i="88"/>
  <c r="C67" i="88"/>
  <c r="B67" i="88"/>
  <c r="AF66" i="88"/>
  <c r="AE66" i="88"/>
  <c r="AC66" i="88"/>
  <c r="AB66" i="88"/>
  <c r="AA66" i="88"/>
  <c r="Z66" i="88"/>
  <c r="Y66" i="88"/>
  <c r="X66" i="88"/>
  <c r="W66" i="88"/>
  <c r="V66" i="88"/>
  <c r="U66" i="88"/>
  <c r="T66" i="88"/>
  <c r="S66" i="88"/>
  <c r="N66" i="88"/>
  <c r="L66" i="88"/>
  <c r="K66" i="88"/>
  <c r="J66" i="88"/>
  <c r="I66" i="88"/>
  <c r="H66" i="88"/>
  <c r="G66" i="88"/>
  <c r="F66" i="88"/>
  <c r="E66" i="88"/>
  <c r="D66" i="88"/>
  <c r="C66" i="88"/>
  <c r="B66" i="88"/>
  <c r="AF65" i="88"/>
  <c r="AE65" i="88"/>
  <c r="AC65" i="88"/>
  <c r="AB65" i="88"/>
  <c r="AA65" i="88"/>
  <c r="Z65" i="88"/>
  <c r="Y65" i="88"/>
  <c r="X65" i="88"/>
  <c r="W65" i="88"/>
  <c r="V65" i="88"/>
  <c r="U65" i="88"/>
  <c r="T65" i="88"/>
  <c r="S65" i="88"/>
  <c r="N65" i="88"/>
  <c r="L65" i="88"/>
  <c r="K65" i="88"/>
  <c r="J65" i="88"/>
  <c r="I65" i="88"/>
  <c r="H65" i="88"/>
  <c r="G65" i="88"/>
  <c r="F65" i="88"/>
  <c r="E65" i="88"/>
  <c r="D65" i="88"/>
  <c r="C65" i="88"/>
  <c r="B65" i="88"/>
  <c r="AF64" i="88"/>
  <c r="AV64" i="88" s="1"/>
  <c r="AE64" i="88"/>
  <c r="AC64" i="88"/>
  <c r="AB64" i="88"/>
  <c r="AA64" i="88"/>
  <c r="Z64" i="88"/>
  <c r="Y64" i="88"/>
  <c r="X64" i="88"/>
  <c r="W64" i="88"/>
  <c r="V64" i="88"/>
  <c r="U64" i="88"/>
  <c r="T64" i="88"/>
  <c r="S64" i="88"/>
  <c r="N64" i="88"/>
  <c r="P64" i="88" s="1"/>
  <c r="L64" i="88"/>
  <c r="K64" i="88"/>
  <c r="J64" i="88"/>
  <c r="I64" i="88"/>
  <c r="H64" i="88"/>
  <c r="G64" i="88"/>
  <c r="F64" i="88"/>
  <c r="E64" i="88"/>
  <c r="D64" i="88"/>
  <c r="C64" i="88"/>
  <c r="B64" i="88"/>
  <c r="AV63" i="88"/>
  <c r="AR63" i="88"/>
  <c r="AM63" i="88"/>
  <c r="AJ63" i="88"/>
  <c r="AG63" i="88"/>
  <c r="AS63" i="88"/>
  <c r="AP63" i="88"/>
  <c r="AN63" i="88"/>
  <c r="AL63" i="88"/>
  <c r="AK63" i="88"/>
  <c r="AI63" i="88"/>
  <c r="A63" i="88"/>
  <c r="AV62" i="88"/>
  <c r="AU62" i="88"/>
  <c r="AS62" i="88"/>
  <c r="AR62" i="88"/>
  <c r="AQ62" i="88"/>
  <c r="AP62" i="88"/>
  <c r="AO62" i="88"/>
  <c r="AN62" i="88"/>
  <c r="AM62" i="88"/>
  <c r="AL62" i="88"/>
  <c r="AK62" i="88"/>
  <c r="AJ62" i="88"/>
  <c r="AI62" i="88"/>
  <c r="P62" i="88"/>
  <c r="AV61" i="88"/>
  <c r="AU61" i="88"/>
  <c r="AS61" i="88"/>
  <c r="AR61" i="88"/>
  <c r="AQ61" i="88"/>
  <c r="AP61" i="88"/>
  <c r="AO61" i="88"/>
  <c r="AN61" i="88"/>
  <c r="AM61" i="88"/>
  <c r="AL61" i="88"/>
  <c r="AK61" i="88"/>
  <c r="AJ61" i="88"/>
  <c r="AI61" i="88"/>
  <c r="P61" i="88"/>
  <c r="AU60" i="88"/>
  <c r="AW60" i="88" s="1"/>
  <c r="AS60" i="88"/>
  <c r="AR60" i="88"/>
  <c r="AQ60" i="88"/>
  <c r="AP60" i="88"/>
  <c r="AO60" i="88"/>
  <c r="AN60" i="88"/>
  <c r="AM60" i="88"/>
  <c r="AL60" i="88"/>
  <c r="AK60" i="88"/>
  <c r="AJ60" i="88"/>
  <c r="AI60" i="88"/>
  <c r="P60" i="88"/>
  <c r="AU59" i="88"/>
  <c r="AW59" i="88" s="1"/>
  <c r="AS59" i="88"/>
  <c r="AR59" i="88"/>
  <c r="AQ59" i="88"/>
  <c r="AP59" i="88"/>
  <c r="AO59" i="88"/>
  <c r="AN59" i="88"/>
  <c r="AM59" i="88"/>
  <c r="AL59" i="88"/>
  <c r="AK59" i="88"/>
  <c r="AJ59" i="88"/>
  <c r="AI59" i="88"/>
  <c r="P59" i="88"/>
  <c r="AU58" i="88"/>
  <c r="AW58" i="88" s="1"/>
  <c r="AS58" i="88"/>
  <c r="AR58" i="88"/>
  <c r="AQ58" i="88"/>
  <c r="AP58" i="88"/>
  <c r="AO58" i="88"/>
  <c r="AN58" i="88"/>
  <c r="AM58" i="88"/>
  <c r="AL58" i="88"/>
  <c r="AK58" i="88"/>
  <c r="AJ58" i="88"/>
  <c r="AI58" i="88"/>
  <c r="P58" i="88"/>
  <c r="AU57" i="88"/>
  <c r="AW57" i="88" s="1"/>
  <c r="AS57" i="88"/>
  <c r="AR57" i="88"/>
  <c r="AQ57" i="88"/>
  <c r="AP57" i="88"/>
  <c r="AO57" i="88"/>
  <c r="AN57" i="88"/>
  <c r="AM57" i="88"/>
  <c r="AL57" i="88"/>
  <c r="AK57" i="88"/>
  <c r="AJ57" i="88"/>
  <c r="AI57" i="88"/>
  <c r="P57" i="88"/>
  <c r="AU56" i="88"/>
  <c r="AW56" i="88" s="1"/>
  <c r="AS56" i="88"/>
  <c r="AR56" i="88"/>
  <c r="AQ56" i="88"/>
  <c r="AP56" i="88"/>
  <c r="AO56" i="88"/>
  <c r="AN56" i="88"/>
  <c r="AM56" i="88"/>
  <c r="AL56" i="88"/>
  <c r="AK56" i="88"/>
  <c r="AJ56" i="88"/>
  <c r="AI56" i="88"/>
  <c r="P56" i="88"/>
  <c r="AU55" i="88"/>
  <c r="AS55" i="88"/>
  <c r="AR55" i="88"/>
  <c r="AQ55" i="88"/>
  <c r="AP55" i="88"/>
  <c r="AO55" i="88"/>
  <c r="AN55" i="88"/>
  <c r="AM55" i="88"/>
  <c r="AL55" i="88"/>
  <c r="AK55" i="88"/>
  <c r="AJ55" i="88"/>
  <c r="AI55" i="88"/>
  <c r="P55" i="88"/>
  <c r="AU54" i="88"/>
  <c r="AW54" i="88" s="1"/>
  <c r="AS54" i="88"/>
  <c r="AR54" i="88"/>
  <c r="AQ54" i="88"/>
  <c r="AP54" i="88"/>
  <c r="AO54" i="88"/>
  <c r="AN54" i="88"/>
  <c r="AM54" i="88"/>
  <c r="AL54" i="88"/>
  <c r="AK54" i="88"/>
  <c r="AJ54" i="88"/>
  <c r="AI54" i="88"/>
  <c r="P54" i="88"/>
  <c r="AU53" i="88"/>
  <c r="AW53" i="88" s="1"/>
  <c r="AS53" i="88"/>
  <c r="AR53" i="88"/>
  <c r="AQ53" i="88"/>
  <c r="AP53" i="88"/>
  <c r="AO53" i="88"/>
  <c r="AN53" i="88"/>
  <c r="AM53" i="88"/>
  <c r="AL53" i="88"/>
  <c r="AK53" i="88"/>
  <c r="AJ53" i="88"/>
  <c r="AI53" i="88"/>
  <c r="P53" i="88"/>
  <c r="AU52" i="88"/>
  <c r="AW52" i="88" s="1"/>
  <c r="AS52" i="88"/>
  <c r="AR52" i="88"/>
  <c r="AQ52" i="88"/>
  <c r="AP52" i="88"/>
  <c r="AO52" i="88"/>
  <c r="AN52" i="88"/>
  <c r="AM52" i="88"/>
  <c r="AL52" i="88"/>
  <c r="AK52" i="88"/>
  <c r="AJ52" i="88"/>
  <c r="AI52" i="88"/>
  <c r="P52" i="88"/>
  <c r="AV51" i="88"/>
  <c r="AU51" i="88"/>
  <c r="AS51" i="88"/>
  <c r="AR51" i="88"/>
  <c r="AQ51" i="88"/>
  <c r="AP51" i="88"/>
  <c r="AO51" i="88"/>
  <c r="AN51" i="88"/>
  <c r="AM51" i="88"/>
  <c r="AL51" i="88"/>
  <c r="AK51" i="88"/>
  <c r="AJ51" i="88"/>
  <c r="AI51" i="88"/>
  <c r="P51" i="88"/>
  <c r="AW48" i="88"/>
  <c r="AG45" i="88"/>
  <c r="AC45" i="88"/>
  <c r="AB45" i="88"/>
  <c r="AA45" i="88"/>
  <c r="Z45" i="88"/>
  <c r="Y45" i="88"/>
  <c r="X45" i="88"/>
  <c r="W45" i="88"/>
  <c r="V45" i="88"/>
  <c r="U45" i="88"/>
  <c r="T45" i="88"/>
  <c r="S45" i="88"/>
  <c r="P45" i="88"/>
  <c r="L45" i="88"/>
  <c r="K45" i="88"/>
  <c r="J45" i="88"/>
  <c r="I45" i="88"/>
  <c r="H45" i="88"/>
  <c r="G45" i="88"/>
  <c r="F45" i="88"/>
  <c r="E45" i="88"/>
  <c r="D45" i="88"/>
  <c r="C45" i="88"/>
  <c r="B45" i="88"/>
  <c r="AG44" i="88"/>
  <c r="AC44" i="88"/>
  <c r="AB44" i="88"/>
  <c r="AA44" i="88"/>
  <c r="Z44" i="88"/>
  <c r="Y44" i="88"/>
  <c r="X44" i="88"/>
  <c r="W44" i="88"/>
  <c r="V44" i="88"/>
  <c r="U44" i="88"/>
  <c r="T44" i="88"/>
  <c r="S44" i="88"/>
  <c r="P44" i="88"/>
  <c r="L44" i="88"/>
  <c r="K44" i="88"/>
  <c r="J44" i="88"/>
  <c r="I44" i="88"/>
  <c r="H44" i="88"/>
  <c r="G44" i="88"/>
  <c r="F44" i="88"/>
  <c r="E44" i="88"/>
  <c r="D44" i="88"/>
  <c r="C44" i="88"/>
  <c r="B44" i="88"/>
  <c r="AG43" i="88"/>
  <c r="AC43" i="88"/>
  <c r="AB43" i="88"/>
  <c r="AA43" i="88"/>
  <c r="Z43" i="88"/>
  <c r="Y43" i="88"/>
  <c r="X43" i="88"/>
  <c r="W43" i="88"/>
  <c r="V43" i="88"/>
  <c r="U43" i="88"/>
  <c r="T43" i="88"/>
  <c r="S43" i="88"/>
  <c r="P43" i="88"/>
  <c r="L43" i="88"/>
  <c r="K43" i="88"/>
  <c r="J43" i="88"/>
  <c r="I43" i="88"/>
  <c r="H43" i="88"/>
  <c r="G43" i="88"/>
  <c r="F43" i="88"/>
  <c r="E43" i="88"/>
  <c r="D43" i="88"/>
  <c r="C43" i="88"/>
  <c r="B43" i="88"/>
  <c r="AG42" i="88"/>
  <c r="AC42" i="88"/>
  <c r="AB42" i="88"/>
  <c r="AA42" i="88"/>
  <c r="Z42" i="88"/>
  <c r="Y42" i="88"/>
  <c r="X42" i="88"/>
  <c r="W42" i="88"/>
  <c r="V42" i="88"/>
  <c r="U42" i="88"/>
  <c r="T42" i="88"/>
  <c r="S42" i="88"/>
  <c r="L42" i="88"/>
  <c r="K42" i="88"/>
  <c r="J42" i="88"/>
  <c r="I42" i="88"/>
  <c r="H42" i="88"/>
  <c r="G42" i="88"/>
  <c r="F42" i="88"/>
  <c r="E42" i="88"/>
  <c r="D42" i="88"/>
  <c r="C42" i="88"/>
  <c r="B42" i="88"/>
  <c r="AR41" i="88"/>
  <c r="AJ41" i="88"/>
  <c r="AU41" i="88"/>
  <c r="AS41" i="88"/>
  <c r="AL41" i="88"/>
  <c r="AK41" i="88"/>
  <c r="AI41" i="88"/>
  <c r="AO41" i="88"/>
  <c r="AN41" i="88"/>
  <c r="A41" i="88"/>
  <c r="AU40" i="88"/>
  <c r="AW40" i="88" s="1"/>
  <c r="AS40" i="88"/>
  <c r="AR40" i="88"/>
  <c r="AQ40" i="88"/>
  <c r="AP40" i="88"/>
  <c r="AO40" i="88"/>
  <c r="AN40" i="88"/>
  <c r="AM40" i="88"/>
  <c r="AL40" i="88"/>
  <c r="AK40" i="88"/>
  <c r="AJ40" i="88"/>
  <c r="AI40" i="88"/>
  <c r="P40" i="88"/>
  <c r="AU39" i="88"/>
  <c r="AW39" i="88" s="1"/>
  <c r="AS39" i="88"/>
  <c r="AR39" i="88"/>
  <c r="AQ39" i="88"/>
  <c r="AP39" i="88"/>
  <c r="AO39" i="88"/>
  <c r="AN39" i="88"/>
  <c r="AM39" i="88"/>
  <c r="AL39" i="88"/>
  <c r="AK39" i="88"/>
  <c r="AJ39" i="88"/>
  <c r="AI39" i="88"/>
  <c r="P39" i="88"/>
  <c r="AU38" i="88"/>
  <c r="AW38" i="88" s="1"/>
  <c r="AS38" i="88"/>
  <c r="AR38" i="88"/>
  <c r="AQ38" i="88"/>
  <c r="AP38" i="88"/>
  <c r="AO38" i="88"/>
  <c r="AN38" i="88"/>
  <c r="AM38" i="88"/>
  <c r="AL38" i="88"/>
  <c r="AK38" i="88"/>
  <c r="AJ38" i="88"/>
  <c r="AI38" i="88"/>
  <c r="P38" i="88"/>
  <c r="AU37" i="88"/>
  <c r="AW37" i="88" s="1"/>
  <c r="AS37" i="88"/>
  <c r="AR37" i="88"/>
  <c r="AQ37" i="88"/>
  <c r="AP37" i="88"/>
  <c r="AO37" i="88"/>
  <c r="AN37" i="88"/>
  <c r="AM37" i="88"/>
  <c r="AL37" i="88"/>
  <c r="AK37" i="88"/>
  <c r="AJ37" i="88"/>
  <c r="AI37" i="88"/>
  <c r="P37" i="88"/>
  <c r="AU36" i="88"/>
  <c r="AW36" i="88" s="1"/>
  <c r="AS36" i="88"/>
  <c r="AR36" i="88"/>
  <c r="AQ36" i="88"/>
  <c r="AP36" i="88"/>
  <c r="AO36" i="88"/>
  <c r="AN36" i="88"/>
  <c r="AM36" i="88"/>
  <c r="AL36" i="88"/>
  <c r="AK36" i="88"/>
  <c r="AJ36" i="88"/>
  <c r="AI36" i="88"/>
  <c r="P36" i="88"/>
  <c r="AU35" i="88"/>
  <c r="AW35" i="88" s="1"/>
  <c r="AS35" i="88"/>
  <c r="AR35" i="88"/>
  <c r="AQ35" i="88"/>
  <c r="AP35" i="88"/>
  <c r="AO35" i="88"/>
  <c r="AN35" i="88"/>
  <c r="AM35" i="88"/>
  <c r="AL35" i="88"/>
  <c r="AK35" i="88"/>
  <c r="AJ35" i="88"/>
  <c r="AI35" i="88"/>
  <c r="P35" i="88"/>
  <c r="AU34" i="88"/>
  <c r="AW34" i="88" s="1"/>
  <c r="AS34" i="88"/>
  <c r="AR34" i="88"/>
  <c r="AQ34" i="88"/>
  <c r="AP34" i="88"/>
  <c r="AO34" i="88"/>
  <c r="AN34" i="88"/>
  <c r="AM34" i="88"/>
  <c r="AL34" i="88"/>
  <c r="AK34" i="88"/>
  <c r="AJ34" i="88"/>
  <c r="AI34" i="88"/>
  <c r="P34" i="88"/>
  <c r="AU33" i="88"/>
  <c r="AS33" i="88"/>
  <c r="AR33" i="88"/>
  <c r="AQ33" i="88"/>
  <c r="AP33" i="88"/>
  <c r="AO33" i="88"/>
  <c r="AN33" i="88"/>
  <c r="AM33" i="88"/>
  <c r="AL33" i="88"/>
  <c r="AK33" i="88"/>
  <c r="AJ33" i="88"/>
  <c r="AI33" i="88"/>
  <c r="P33" i="88"/>
  <c r="AU32" i="88"/>
  <c r="AW32" i="88" s="1"/>
  <c r="AS32" i="88"/>
  <c r="AR32" i="88"/>
  <c r="AQ32" i="88"/>
  <c r="AP32" i="88"/>
  <c r="AO32" i="88"/>
  <c r="AN32" i="88"/>
  <c r="AM32" i="88"/>
  <c r="AL32" i="88"/>
  <c r="AK32" i="88"/>
  <c r="AJ32" i="88"/>
  <c r="AI32" i="88"/>
  <c r="P32" i="88"/>
  <c r="AU31" i="88"/>
  <c r="AW31" i="88" s="1"/>
  <c r="AS31" i="88"/>
  <c r="AR31" i="88"/>
  <c r="AQ31" i="88"/>
  <c r="AP31" i="88"/>
  <c r="AO31" i="88"/>
  <c r="AN31" i="88"/>
  <c r="AM31" i="88"/>
  <c r="AL31" i="88"/>
  <c r="AK31" i="88"/>
  <c r="AJ31" i="88"/>
  <c r="AI31" i="88"/>
  <c r="P31" i="88"/>
  <c r="AU30" i="88"/>
  <c r="AW30" i="88" s="1"/>
  <c r="AS30" i="88"/>
  <c r="AR30" i="88"/>
  <c r="AQ30" i="88"/>
  <c r="AP30" i="88"/>
  <c r="AO30" i="88"/>
  <c r="AN30" i="88"/>
  <c r="AM30" i="88"/>
  <c r="AL30" i="88"/>
  <c r="AK30" i="88"/>
  <c r="AJ30" i="88"/>
  <c r="AI30" i="88"/>
  <c r="P30" i="88"/>
  <c r="AV29" i="88"/>
  <c r="AU29" i="88"/>
  <c r="AS29" i="88"/>
  <c r="AR29" i="88"/>
  <c r="AQ29" i="88"/>
  <c r="AP29" i="88"/>
  <c r="AO29" i="88"/>
  <c r="AN29" i="88"/>
  <c r="AM29" i="88"/>
  <c r="AL29" i="88"/>
  <c r="AK29" i="88"/>
  <c r="AJ29" i="88"/>
  <c r="AI29" i="88"/>
  <c r="P29" i="88"/>
  <c r="AW26" i="88"/>
  <c r="AF23" i="88"/>
  <c r="AE23" i="88"/>
  <c r="AC23" i="88"/>
  <c r="AB23" i="88"/>
  <c r="AA23" i="88"/>
  <c r="Z23" i="88"/>
  <c r="Y23" i="88"/>
  <c r="X23" i="88"/>
  <c r="W23" i="88"/>
  <c r="V23" i="88"/>
  <c r="U23" i="88"/>
  <c r="T23" i="88"/>
  <c r="S23" i="88"/>
  <c r="O23" i="88"/>
  <c r="N23" i="88"/>
  <c r="L23" i="88"/>
  <c r="K23" i="88"/>
  <c r="J23" i="88"/>
  <c r="I23" i="88"/>
  <c r="H23" i="88"/>
  <c r="G23" i="88"/>
  <c r="F23" i="88"/>
  <c r="E23" i="88"/>
  <c r="D23" i="88"/>
  <c r="C23" i="88"/>
  <c r="B23" i="88"/>
  <c r="AF22" i="88"/>
  <c r="AE22" i="88"/>
  <c r="AC22" i="88"/>
  <c r="AB22" i="88"/>
  <c r="AA22" i="88"/>
  <c r="Z22" i="88"/>
  <c r="Y22" i="88"/>
  <c r="X22" i="88"/>
  <c r="W22" i="88"/>
  <c r="V22" i="88"/>
  <c r="U22" i="88"/>
  <c r="T22" i="88"/>
  <c r="S22" i="88"/>
  <c r="O22" i="88"/>
  <c r="N22" i="88"/>
  <c r="L22" i="88"/>
  <c r="K22" i="88"/>
  <c r="J22" i="88"/>
  <c r="I22" i="88"/>
  <c r="H22" i="88"/>
  <c r="G22" i="88"/>
  <c r="F22" i="88"/>
  <c r="E22" i="88"/>
  <c r="D22" i="88"/>
  <c r="C22" i="88"/>
  <c r="B22" i="88"/>
  <c r="AF21" i="88"/>
  <c r="AE21" i="88"/>
  <c r="AC21" i="88"/>
  <c r="AB21" i="88"/>
  <c r="AA21" i="88"/>
  <c r="Z21" i="88"/>
  <c r="Y21" i="88"/>
  <c r="X21" i="88"/>
  <c r="W21" i="88"/>
  <c r="V21" i="88"/>
  <c r="U21" i="88"/>
  <c r="T21" i="88"/>
  <c r="S21" i="88"/>
  <c r="O21" i="88"/>
  <c r="N21" i="88"/>
  <c r="L21" i="88"/>
  <c r="K21" i="88"/>
  <c r="J21" i="88"/>
  <c r="I21" i="88"/>
  <c r="H21" i="88"/>
  <c r="G21" i="88"/>
  <c r="F21" i="88"/>
  <c r="E21" i="88"/>
  <c r="D21" i="88"/>
  <c r="C21" i="88"/>
  <c r="B21" i="88"/>
  <c r="AF20" i="88"/>
  <c r="AE20" i="88"/>
  <c r="AC20" i="88"/>
  <c r="AB20" i="88"/>
  <c r="AA20" i="88"/>
  <c r="Z20" i="88"/>
  <c r="Y20" i="88"/>
  <c r="X20" i="88"/>
  <c r="W20" i="88"/>
  <c r="V20" i="88"/>
  <c r="U20" i="88"/>
  <c r="T20" i="88"/>
  <c r="S20" i="88"/>
  <c r="O20" i="88"/>
  <c r="N20" i="88"/>
  <c r="L20" i="88"/>
  <c r="K20" i="88"/>
  <c r="J20" i="88"/>
  <c r="I20" i="88"/>
  <c r="H20" i="88"/>
  <c r="G20" i="88"/>
  <c r="F20" i="88"/>
  <c r="E20" i="88"/>
  <c r="D20" i="88"/>
  <c r="C20" i="88"/>
  <c r="B20" i="88"/>
  <c r="AS19" i="88"/>
  <c r="AR19" i="88"/>
  <c r="AK19" i="88"/>
  <c r="AJ19" i="88"/>
  <c r="AQ19" i="88"/>
  <c r="AP19" i="88"/>
  <c r="AL19" i="88"/>
  <c r="AS18" i="88"/>
  <c r="AR18" i="88"/>
  <c r="AQ18" i="88"/>
  <c r="AP18" i="88"/>
  <c r="AO18" i="88"/>
  <c r="AN18" i="88"/>
  <c r="AM18" i="88"/>
  <c r="AL18" i="88"/>
  <c r="AK18" i="88"/>
  <c r="AJ18" i="88"/>
  <c r="AI18" i="88"/>
  <c r="AG18" i="88"/>
  <c r="P18" i="88"/>
  <c r="AS17" i="88"/>
  <c r="AR17" i="88"/>
  <c r="AQ17" i="88"/>
  <c r="AP17" i="88"/>
  <c r="AO17" i="88"/>
  <c r="AN17" i="88"/>
  <c r="AM17" i="88"/>
  <c r="AL17" i="88"/>
  <c r="AK17" i="88"/>
  <c r="AJ17" i="88"/>
  <c r="AI17" i="88"/>
  <c r="AG17" i="88"/>
  <c r="P17" i="88"/>
  <c r="AS16" i="88"/>
  <c r="AR16" i="88"/>
  <c r="AQ16" i="88"/>
  <c r="AP16" i="88"/>
  <c r="AO16" i="88"/>
  <c r="AN16" i="88"/>
  <c r="AM16" i="88"/>
  <c r="AL16" i="88"/>
  <c r="AK16" i="88"/>
  <c r="AJ16" i="88"/>
  <c r="AI16" i="88"/>
  <c r="AG16" i="88"/>
  <c r="P16" i="88"/>
  <c r="AS15" i="88"/>
  <c r="AR15" i="88"/>
  <c r="AQ15" i="88"/>
  <c r="AP15" i="88"/>
  <c r="AO15" i="88"/>
  <c r="AN15" i="88"/>
  <c r="AM15" i="88"/>
  <c r="AL15" i="88"/>
  <c r="AK15" i="88"/>
  <c r="AJ15" i="88"/>
  <c r="AI15" i="88"/>
  <c r="AG15" i="88"/>
  <c r="P15" i="88"/>
  <c r="AS14" i="88"/>
  <c r="AR14" i="88"/>
  <c r="AQ14" i="88"/>
  <c r="AP14" i="88"/>
  <c r="AO14" i="88"/>
  <c r="AN14" i="88"/>
  <c r="AM14" i="88"/>
  <c r="AL14" i="88"/>
  <c r="AK14" i="88"/>
  <c r="AJ14" i="88"/>
  <c r="AI14" i="88"/>
  <c r="AG14" i="88"/>
  <c r="P14" i="88"/>
  <c r="AS13" i="88"/>
  <c r="AR13" i="88"/>
  <c r="AQ13" i="88"/>
  <c r="AP13" i="88"/>
  <c r="AO13" i="88"/>
  <c r="AN13" i="88"/>
  <c r="AM13" i="88"/>
  <c r="AL13" i="88"/>
  <c r="AK13" i="88"/>
  <c r="AJ13" i="88"/>
  <c r="AI13" i="88"/>
  <c r="AG13" i="88"/>
  <c r="P13" i="88"/>
  <c r="AS12" i="88"/>
  <c r="AR12" i="88"/>
  <c r="AQ12" i="88"/>
  <c r="AP12" i="88"/>
  <c r="AO12" i="88"/>
  <c r="AN12" i="88"/>
  <c r="AM12" i="88"/>
  <c r="AL12" i="88"/>
  <c r="AK12" i="88"/>
  <c r="AJ12" i="88"/>
  <c r="AI12" i="88"/>
  <c r="AG12" i="88"/>
  <c r="P12" i="88"/>
  <c r="AS11" i="88"/>
  <c r="AR11" i="88"/>
  <c r="AQ11" i="88"/>
  <c r="AP11" i="88"/>
  <c r="AO11" i="88"/>
  <c r="AN11" i="88"/>
  <c r="AM11" i="88"/>
  <c r="AL11" i="88"/>
  <c r="AK11" i="88"/>
  <c r="AJ11" i="88"/>
  <c r="AI11" i="88"/>
  <c r="AG11" i="88"/>
  <c r="P11" i="88"/>
  <c r="AS10" i="88"/>
  <c r="AR10" i="88"/>
  <c r="AQ10" i="88"/>
  <c r="AP10" i="88"/>
  <c r="AO10" i="88"/>
  <c r="AN10" i="88"/>
  <c r="AM10" i="88"/>
  <c r="AL10" i="88"/>
  <c r="AK10" i="88"/>
  <c r="AJ10" i="88"/>
  <c r="AI10" i="88"/>
  <c r="AG10" i="88"/>
  <c r="P10" i="88"/>
  <c r="AS9" i="88"/>
  <c r="AR9" i="88"/>
  <c r="AQ9" i="88"/>
  <c r="AP9" i="88"/>
  <c r="AO9" i="88"/>
  <c r="AN9" i="88"/>
  <c r="AM9" i="88"/>
  <c r="AL9" i="88"/>
  <c r="AK9" i="88"/>
  <c r="AJ9" i="88"/>
  <c r="AI9" i="88"/>
  <c r="AG9" i="88"/>
  <c r="P9" i="88"/>
  <c r="AW8" i="88"/>
  <c r="AS8" i="88"/>
  <c r="AR8" i="88"/>
  <c r="AQ8" i="88"/>
  <c r="AP8" i="88"/>
  <c r="AO8" i="88"/>
  <c r="AN8" i="88"/>
  <c r="AM8" i="88"/>
  <c r="AL8" i="88"/>
  <c r="AK8" i="88"/>
  <c r="AJ8" i="88"/>
  <c r="AI8" i="88"/>
  <c r="AG8" i="88"/>
  <c r="P8" i="88"/>
  <c r="AS7" i="88"/>
  <c r="AR7" i="88"/>
  <c r="AQ7" i="88"/>
  <c r="AP7" i="88"/>
  <c r="AO7" i="88"/>
  <c r="AN7" i="88"/>
  <c r="AM7" i="88"/>
  <c r="AL7" i="88"/>
  <c r="AK7" i="88"/>
  <c r="AJ7" i="88"/>
  <c r="AI7" i="88"/>
  <c r="AG7" i="88"/>
  <c r="P7" i="88"/>
  <c r="T34" i="87"/>
  <c r="S34" i="87"/>
  <c r="F34" i="87"/>
  <c r="E34" i="87"/>
  <c r="D34" i="87"/>
  <c r="C34" i="87"/>
  <c r="B34" i="87"/>
  <c r="T32" i="87"/>
  <c r="S32" i="87"/>
  <c r="P32" i="87"/>
  <c r="Q33" i="87" s="1"/>
  <c r="O32" i="87"/>
  <c r="N32" i="87"/>
  <c r="M32" i="87"/>
  <c r="L32" i="87"/>
  <c r="K32" i="87"/>
  <c r="J32" i="87"/>
  <c r="I32" i="87"/>
  <c r="H32" i="87"/>
  <c r="G32" i="87"/>
  <c r="F32" i="87"/>
  <c r="E32" i="87"/>
  <c r="D32" i="87"/>
  <c r="C32" i="87"/>
  <c r="B32" i="87"/>
  <c r="T31" i="87"/>
  <c r="P31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C31" i="87"/>
  <c r="T29" i="87"/>
  <c r="P29" i="87"/>
  <c r="O29" i="87"/>
  <c r="N29" i="87"/>
  <c r="M29" i="87"/>
  <c r="L29" i="87"/>
  <c r="K29" i="87"/>
  <c r="J29" i="87"/>
  <c r="I29" i="87"/>
  <c r="H29" i="87"/>
  <c r="G29" i="87"/>
  <c r="F29" i="87"/>
  <c r="E29" i="87"/>
  <c r="D29" i="87"/>
  <c r="C29" i="87"/>
  <c r="T26" i="87"/>
  <c r="S26" i="87"/>
  <c r="R26" i="87"/>
  <c r="T23" i="87"/>
  <c r="S23" i="87"/>
  <c r="F23" i="87"/>
  <c r="E23" i="87"/>
  <c r="D23" i="87"/>
  <c r="C23" i="87"/>
  <c r="B23" i="87"/>
  <c r="T21" i="87"/>
  <c r="S21" i="87"/>
  <c r="P21" i="87"/>
  <c r="Q22" i="87" s="1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T20" i="87"/>
  <c r="P20" i="87"/>
  <c r="O20" i="87"/>
  <c r="N20" i="87"/>
  <c r="M20" i="87"/>
  <c r="L20" i="87"/>
  <c r="K20" i="87"/>
  <c r="J20" i="87"/>
  <c r="I20" i="87"/>
  <c r="H20" i="87"/>
  <c r="G20" i="87"/>
  <c r="F20" i="87"/>
  <c r="E20" i="87"/>
  <c r="D20" i="87"/>
  <c r="C20" i="87"/>
  <c r="AI19" i="87"/>
  <c r="AI18" i="87"/>
  <c r="P18" i="87"/>
  <c r="O18" i="87"/>
  <c r="N18" i="87"/>
  <c r="M18" i="87"/>
  <c r="L18" i="87"/>
  <c r="K18" i="87"/>
  <c r="J18" i="87"/>
  <c r="I18" i="87"/>
  <c r="H18" i="87"/>
  <c r="G18" i="87"/>
  <c r="F18" i="87"/>
  <c r="E18" i="87"/>
  <c r="D18" i="87"/>
  <c r="C18" i="87"/>
  <c r="AI17" i="87"/>
  <c r="AI16" i="87"/>
  <c r="AI15" i="87"/>
  <c r="T15" i="87"/>
  <c r="S15" i="87"/>
  <c r="R15" i="87"/>
  <c r="AI14" i="87"/>
  <c r="S14" i="87"/>
  <c r="S25" i="87" s="1"/>
  <c r="AI13" i="87"/>
  <c r="AI12" i="87"/>
  <c r="T12" i="87"/>
  <c r="S12" i="87"/>
  <c r="F12" i="87"/>
  <c r="E12" i="87"/>
  <c r="D12" i="87"/>
  <c r="C12" i="87"/>
  <c r="B12" i="87"/>
  <c r="AI11" i="87"/>
  <c r="AI10" i="87"/>
  <c r="T10" i="87"/>
  <c r="S10" i="87"/>
  <c r="P10" i="87"/>
  <c r="Q11" i="87" s="1"/>
  <c r="O10" i="87"/>
  <c r="N10" i="87"/>
  <c r="M10" i="87"/>
  <c r="L10" i="87"/>
  <c r="K10" i="87"/>
  <c r="I10" i="87"/>
  <c r="H10" i="87"/>
  <c r="G10" i="87"/>
  <c r="F10" i="87"/>
  <c r="E10" i="87"/>
  <c r="D10" i="87"/>
  <c r="C10" i="87"/>
  <c r="B10" i="87"/>
  <c r="AI9" i="87"/>
  <c r="T9" i="87"/>
  <c r="P9" i="87"/>
  <c r="O9" i="87"/>
  <c r="N9" i="87"/>
  <c r="M9" i="87"/>
  <c r="L9" i="87"/>
  <c r="K9" i="87"/>
  <c r="J9" i="87"/>
  <c r="I9" i="87"/>
  <c r="H9" i="87"/>
  <c r="G9" i="87"/>
  <c r="F9" i="87"/>
  <c r="E9" i="87"/>
  <c r="D9" i="87"/>
  <c r="C9" i="87"/>
  <c r="AI8" i="87"/>
  <c r="T7" i="87"/>
  <c r="P7" i="87"/>
  <c r="O7" i="87"/>
  <c r="N7" i="87"/>
  <c r="M7" i="87"/>
  <c r="L7" i="87"/>
  <c r="I7" i="87"/>
  <c r="H7" i="87"/>
  <c r="G7" i="87"/>
  <c r="F7" i="87"/>
  <c r="E7" i="87"/>
  <c r="D7" i="87"/>
  <c r="C7" i="87"/>
  <c r="J6" i="87"/>
  <c r="K7" i="87" s="1"/>
  <c r="AV42" i="89" l="1"/>
  <c r="AW42" i="89" s="1"/>
  <c r="AV20" i="88"/>
  <c r="AU64" i="89"/>
  <c r="AW64" i="89" s="1"/>
  <c r="AU67" i="89"/>
  <c r="AU23" i="88"/>
  <c r="AU65" i="89"/>
  <c r="P66" i="89"/>
  <c r="AU66" i="89"/>
  <c r="AU20" i="89"/>
  <c r="AW20" i="89" s="1"/>
  <c r="AU21" i="89"/>
  <c r="AU22" i="89"/>
  <c r="AU21" i="88"/>
  <c r="AU20" i="88"/>
  <c r="AU22" i="88"/>
  <c r="AP23" i="89"/>
  <c r="AK23" i="89"/>
  <c r="AS23" i="89"/>
  <c r="P67" i="89"/>
  <c r="AP22" i="89"/>
  <c r="AO65" i="89"/>
  <c r="AG23" i="89"/>
  <c r="AK43" i="88"/>
  <c r="AS43" i="88"/>
  <c r="AG45" i="89"/>
  <c r="P45" i="89"/>
  <c r="AW62" i="88"/>
  <c r="AG67" i="88"/>
  <c r="AV67" i="88"/>
  <c r="AG23" i="88"/>
  <c r="AV23" i="88"/>
  <c r="P23" i="88"/>
  <c r="AW61" i="88"/>
  <c r="P44" i="89"/>
  <c r="AG22" i="89"/>
  <c r="AG44" i="89"/>
  <c r="AG66" i="88"/>
  <c r="AO65" i="88"/>
  <c r="AG22" i="88"/>
  <c r="P22" i="88"/>
  <c r="E33" i="87"/>
  <c r="M33" i="87"/>
  <c r="P11" i="87"/>
  <c r="AM42" i="88"/>
  <c r="AN66" i="88"/>
  <c r="AL20" i="89"/>
  <c r="AN43" i="89"/>
  <c r="AG43" i="89"/>
  <c r="AG21" i="88"/>
  <c r="P43" i="89"/>
  <c r="AG65" i="88"/>
  <c r="P21" i="88"/>
  <c r="P65" i="89"/>
  <c r="AG21" i="89"/>
  <c r="AK20" i="88"/>
  <c r="AN42" i="89"/>
  <c r="AJ44" i="89"/>
  <c r="AR44" i="89"/>
  <c r="AK22" i="88"/>
  <c r="AS22" i="88"/>
  <c r="AI23" i="89"/>
  <c r="AK42" i="89"/>
  <c r="AS42" i="89"/>
  <c r="AO44" i="89"/>
  <c r="AJ66" i="89"/>
  <c r="AR66" i="89"/>
  <c r="AI67" i="89"/>
  <c r="AQ67" i="89"/>
  <c r="AM64" i="88"/>
  <c r="AP67" i="89"/>
  <c r="AP42" i="88"/>
  <c r="AI23" i="88"/>
  <c r="AK64" i="88"/>
  <c r="AS64" i="88"/>
  <c r="AJ65" i="88"/>
  <c r="AR65" i="88"/>
  <c r="AP67" i="88"/>
  <c r="AI20" i="88"/>
  <c r="AQ20" i="88"/>
  <c r="G33" i="87"/>
  <c r="O33" i="87"/>
  <c r="AP23" i="88"/>
  <c r="AQ42" i="88"/>
  <c r="AS45" i="88"/>
  <c r="P42" i="89"/>
  <c r="D11" i="87"/>
  <c r="J22" i="87"/>
  <c r="AM20" i="88"/>
  <c r="AP20" i="88"/>
  <c r="AS21" i="88"/>
  <c r="AL44" i="88"/>
  <c r="AQ66" i="88"/>
  <c r="AG20" i="89"/>
  <c r="AO42" i="89"/>
  <c r="AN66" i="89"/>
  <c r="AM23" i="89"/>
  <c r="AN20" i="89"/>
  <c r="AL64" i="89"/>
  <c r="AG64" i="88"/>
  <c r="AL65" i="88"/>
  <c r="AN67" i="88"/>
  <c r="AI67" i="88"/>
  <c r="AQ67" i="88"/>
  <c r="AN21" i="89"/>
  <c r="AL22" i="89"/>
  <c r="AJ23" i="89"/>
  <c r="AK45" i="89"/>
  <c r="AS45" i="89"/>
  <c r="AI65" i="89"/>
  <c r="AQ65" i="89"/>
  <c r="AK66" i="89"/>
  <c r="AS66" i="89"/>
  <c r="AJ67" i="89"/>
  <c r="AR67" i="89"/>
  <c r="AJ44" i="88"/>
  <c r="AR44" i="88"/>
  <c r="AJ64" i="88"/>
  <c r="AR64" i="88"/>
  <c r="AN64" i="88"/>
  <c r="AM65" i="88"/>
  <c r="AL66" i="88"/>
  <c r="AJ42" i="89"/>
  <c r="AR42" i="89"/>
  <c r="AN44" i="89"/>
  <c r="AM22" i="88"/>
  <c r="AK23" i="88"/>
  <c r="AS23" i="88"/>
  <c r="AK44" i="88"/>
  <c r="AS44" i="88"/>
  <c r="AL21" i="89"/>
  <c r="AP21" i="89"/>
  <c r="AW51" i="89"/>
  <c r="AG42" i="89"/>
  <c r="K22" i="87"/>
  <c r="AK21" i="88"/>
  <c r="AP22" i="88"/>
  <c r="C11" i="87"/>
  <c r="L11" i="87"/>
  <c r="H33" i="87"/>
  <c r="P33" i="87"/>
  <c r="AO20" i="88"/>
  <c r="AL21" i="88"/>
  <c r="AN44" i="88"/>
  <c r="AK45" i="88"/>
  <c r="AN45" i="88"/>
  <c r="AL64" i="88"/>
  <c r="AJ66" i="88"/>
  <c r="AL23" i="89"/>
  <c r="AM20" i="89"/>
  <c r="AP43" i="89"/>
  <c r="AM67" i="89"/>
  <c r="O11" i="87"/>
  <c r="D22" i="87"/>
  <c r="L22" i="87"/>
  <c r="C33" i="87"/>
  <c r="K33" i="87"/>
  <c r="AJ20" i="88"/>
  <c r="AL22" i="88"/>
  <c r="AJ23" i="88"/>
  <c r="AR23" i="88"/>
  <c r="AJ42" i="88"/>
  <c r="AR42" i="88"/>
  <c r="AI45" i="88"/>
  <c r="AQ45" i="88"/>
  <c r="AI66" i="88"/>
  <c r="AM66" i="88"/>
  <c r="AJ67" i="88"/>
  <c r="AR67" i="88"/>
  <c r="AO23" i="89"/>
  <c r="AM22" i="89"/>
  <c r="AO45" i="89"/>
  <c r="AN64" i="89"/>
  <c r="AL66" i="89"/>
  <c r="C22" i="87"/>
  <c r="AN23" i="89"/>
  <c r="AS20" i="88"/>
  <c r="AP21" i="88"/>
  <c r="AK42" i="88"/>
  <c r="AS42" i="88"/>
  <c r="AP43" i="88"/>
  <c r="AO45" i="88"/>
  <c r="AJ45" i="88"/>
  <c r="AR45" i="88"/>
  <c r="AK67" i="88"/>
  <c r="AS67" i="88"/>
  <c r="AN22" i="89"/>
  <c r="AK65" i="89"/>
  <c r="AS65" i="89"/>
  <c r="AN65" i="89"/>
  <c r="AM66" i="89"/>
  <c r="H11" i="87"/>
  <c r="F22" i="87"/>
  <c r="N22" i="87"/>
  <c r="AL20" i="88"/>
  <c r="AI21" i="88"/>
  <c r="AQ21" i="88"/>
  <c r="AN22" i="88"/>
  <c r="AI42" i="88"/>
  <c r="AP45" i="88"/>
  <c r="AI64" i="88"/>
  <c r="AQ64" i="88"/>
  <c r="AP65" i="88"/>
  <c r="AO66" i="88"/>
  <c r="AQ23" i="89"/>
  <c r="AJ20" i="89"/>
  <c r="AR20" i="89"/>
  <c r="AI21" i="89"/>
  <c r="AQ21" i="89"/>
  <c r="AJ43" i="89"/>
  <c r="AR43" i="89"/>
  <c r="AN45" i="89"/>
  <c r="AL65" i="89"/>
  <c r="H22" i="87"/>
  <c r="AO22" i="88"/>
  <c r="AJ43" i="88"/>
  <c r="AR43" i="88"/>
  <c r="AL45" i="88"/>
  <c r="AR23" i="89"/>
  <c r="AL44" i="89"/>
  <c r="J33" i="87"/>
  <c r="AN23" i="88"/>
  <c r="AN42" i="88"/>
  <c r="AP44" i="88"/>
  <c r="AO43" i="89"/>
  <c r="AM44" i="89"/>
  <c r="AO67" i="89"/>
  <c r="AW7" i="89"/>
  <c r="P42" i="88"/>
  <c r="AG20" i="88"/>
  <c r="P20" i="88"/>
  <c r="AU65" i="88"/>
  <c r="T33" i="87"/>
  <c r="E11" i="87"/>
  <c r="M11" i="87"/>
  <c r="I33" i="87"/>
  <c r="AJ21" i="88"/>
  <c r="AR21" i="88"/>
  <c r="AO23" i="88"/>
  <c r="AO43" i="88"/>
  <c r="F11" i="87"/>
  <c r="N11" i="87"/>
  <c r="G11" i="87"/>
  <c r="I22" i="87"/>
  <c r="F33" i="87"/>
  <c r="N33" i="87"/>
  <c r="AR20" i="88"/>
  <c r="AM23" i="88"/>
  <c r="AM43" i="88"/>
  <c r="AO44" i="88"/>
  <c r="AI44" i="88"/>
  <c r="AQ44" i="88"/>
  <c r="AU45" i="88"/>
  <c r="AW45" i="88" s="1"/>
  <c r="AO64" i="88"/>
  <c r="AK65" i="88"/>
  <c r="AS65" i="88"/>
  <c r="AP66" i="88"/>
  <c r="AJ21" i="89"/>
  <c r="AR21" i="89"/>
  <c r="AL42" i="89"/>
  <c r="AI43" i="89"/>
  <c r="AQ43" i="89"/>
  <c r="AK44" i="89"/>
  <c r="AS44" i="89"/>
  <c r="AP64" i="89"/>
  <c r="AQ23" i="88"/>
  <c r="AL42" i="88"/>
  <c r="AU42" i="88"/>
  <c r="AW42" i="88" s="1"/>
  <c r="AO42" i="88"/>
  <c r="AN43" i="88"/>
  <c r="AI43" i="88"/>
  <c r="AQ43" i="88"/>
  <c r="AM45" i="88"/>
  <c r="AP64" i="88"/>
  <c r="AL67" i="88"/>
  <c r="AO20" i="89"/>
  <c r="AK21" i="89"/>
  <c r="AS21" i="89"/>
  <c r="AO22" i="89"/>
  <c r="AM42" i="89"/>
  <c r="AL45" i="89"/>
  <c r="AP65" i="89"/>
  <c r="AK67" i="89"/>
  <c r="AS67" i="89"/>
  <c r="AR66" i="88"/>
  <c r="AM67" i="88"/>
  <c r="AP20" i="89"/>
  <c r="AP44" i="89"/>
  <c r="AJ45" i="89"/>
  <c r="AR45" i="89"/>
  <c r="AM45" i="89"/>
  <c r="AJ64" i="89"/>
  <c r="AR64" i="89"/>
  <c r="AL67" i="89"/>
  <c r="AM41" i="88"/>
  <c r="I11" i="87"/>
  <c r="AN21" i="88"/>
  <c r="AI22" i="88"/>
  <c r="AQ22" i="88"/>
  <c r="AU44" i="88"/>
  <c r="AN65" i="88"/>
  <c r="AK66" i="88"/>
  <c r="AS66" i="88"/>
  <c r="AI20" i="89"/>
  <c r="AQ20" i="89"/>
  <c r="AM21" i="89"/>
  <c r="AI22" i="89"/>
  <c r="AQ22" i="89"/>
  <c r="AL43" i="89"/>
  <c r="AI44" i="89"/>
  <c r="AQ44" i="89"/>
  <c r="AO64" i="89"/>
  <c r="AK64" i="89"/>
  <c r="AS64" i="89"/>
  <c r="AJ65" i="89"/>
  <c r="AR65" i="89"/>
  <c r="AO66" i="89"/>
  <c r="J10" i="87"/>
  <c r="J11" i="87" s="1"/>
  <c r="E22" i="87"/>
  <c r="M22" i="87"/>
  <c r="AN20" i="88"/>
  <c r="AO21" i="88"/>
  <c r="AJ22" i="88"/>
  <c r="AR22" i="88"/>
  <c r="AL23" i="88"/>
  <c r="AL43" i="88"/>
  <c r="AM44" i="88"/>
  <c r="AO67" i="88"/>
  <c r="AJ22" i="89"/>
  <c r="AR22" i="89"/>
  <c r="AP42" i="89"/>
  <c r="AM43" i="89"/>
  <c r="AP66" i="89"/>
  <c r="AN67" i="89"/>
  <c r="AM21" i="88"/>
  <c r="AK20" i="89"/>
  <c r="AS20" i="89"/>
  <c r="AO21" i="89"/>
  <c r="AK22" i="89"/>
  <c r="AS22" i="89"/>
  <c r="AI42" i="89"/>
  <c r="AQ42" i="89"/>
  <c r="AK43" i="89"/>
  <c r="AS43" i="89"/>
  <c r="AP45" i="89"/>
  <c r="P48" i="89"/>
  <c r="AG48" i="89" s="1"/>
  <c r="AW48" i="89" s="1"/>
  <c r="AI64" i="89"/>
  <c r="AQ64" i="89"/>
  <c r="AM64" i="89"/>
  <c r="AI66" i="89"/>
  <c r="AQ66" i="89"/>
  <c r="AI65" i="88"/>
  <c r="AQ65" i="88"/>
  <c r="AI45" i="89"/>
  <c r="AQ45" i="89"/>
  <c r="AM65" i="89"/>
  <c r="P22" i="87"/>
  <c r="AW29" i="89"/>
  <c r="AW63" i="89"/>
  <c r="AU63" i="88"/>
  <c r="AW63" i="88" s="1"/>
  <c r="AW51" i="88"/>
  <c r="AV41" i="88"/>
  <c r="AW41" i="88" s="1"/>
  <c r="AW29" i="88"/>
  <c r="AV19" i="88"/>
  <c r="AW19" i="88" s="1"/>
  <c r="AW7" i="88"/>
  <c r="AU67" i="88"/>
  <c r="AU64" i="88"/>
  <c r="AU66" i="88"/>
  <c r="AW66" i="88" s="1"/>
  <c r="AQ63" i="88"/>
  <c r="AU43" i="88"/>
  <c r="P41" i="88"/>
  <c r="AP41" i="88"/>
  <c r="AQ41" i="88"/>
  <c r="AO19" i="88"/>
  <c r="AN19" i="88"/>
  <c r="AI19" i="88"/>
  <c r="T22" i="87"/>
  <c r="T11" i="87"/>
  <c r="AW41" i="89"/>
  <c r="AG63" i="89"/>
  <c r="AW19" i="89"/>
  <c r="A41" i="89"/>
  <c r="D33" i="87"/>
  <c r="L33" i="87"/>
  <c r="G22" i="87"/>
  <c r="O22" i="87"/>
  <c r="J7" i="87"/>
  <c r="AW67" i="89" l="1"/>
  <c r="AW45" i="89"/>
  <c r="AW67" i="88"/>
  <c r="AW23" i="88"/>
  <c r="AW65" i="88"/>
  <c r="AW64" i="88"/>
  <c r="K11" i="87"/>
  <c r="AW20" i="88"/>
  <c r="L60" i="70"/>
  <c r="F60" i="70"/>
  <c r="B32" i="68"/>
  <c r="C32" i="68"/>
  <c r="H32" i="68"/>
  <c r="I32" i="68"/>
  <c r="N49" i="66"/>
  <c r="O49" i="66"/>
  <c r="N50" i="66"/>
  <c r="O50" i="66"/>
  <c r="L49" i="66"/>
  <c r="L50" i="66"/>
  <c r="F49" i="66"/>
  <c r="F50" i="66"/>
  <c r="N54" i="86"/>
  <c r="O54" i="86"/>
  <c r="L54" i="86"/>
  <c r="L55" i="86"/>
  <c r="L56" i="86"/>
  <c r="F54" i="86"/>
  <c r="F55" i="86"/>
  <c r="L83" i="68"/>
  <c r="N83" i="68"/>
  <c r="O83" i="68"/>
  <c r="F83" i="68"/>
  <c r="N56" i="86"/>
  <c r="O56" i="86"/>
  <c r="F56" i="86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7" i="48"/>
  <c r="L88" i="48"/>
  <c r="F87" i="48"/>
  <c r="N51" i="48"/>
  <c r="O51" i="48"/>
  <c r="N52" i="48"/>
  <c r="O52" i="48"/>
  <c r="L51" i="48"/>
  <c r="L52" i="48"/>
  <c r="F51" i="48"/>
  <c r="F52" i="48"/>
  <c r="N52" i="47"/>
  <c r="O52" i="47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O54" i="36"/>
  <c r="L54" i="36"/>
  <c r="F54" i="36"/>
  <c r="N52" i="86"/>
  <c r="O52" i="86"/>
  <c r="N53" i="86"/>
  <c r="O53" i="86"/>
  <c r="L52" i="86"/>
  <c r="L53" i="86"/>
  <c r="F52" i="86"/>
  <c r="F53" i="86"/>
  <c r="B61" i="68"/>
  <c r="C61" i="68"/>
  <c r="L56" i="83"/>
  <c r="L79" i="68"/>
  <c r="N79" i="68"/>
  <c r="O79" i="68"/>
  <c r="L80" i="68"/>
  <c r="N80" i="68"/>
  <c r="O80" i="68"/>
  <c r="F79" i="68"/>
  <c r="L48" i="66"/>
  <c r="N48" i="66"/>
  <c r="O48" i="66"/>
  <c r="F48" i="66"/>
  <c r="F86" i="48"/>
  <c r="L86" i="48"/>
  <c r="N86" i="48"/>
  <c r="O86" i="48"/>
  <c r="N54" i="47"/>
  <c r="O54" i="47"/>
  <c r="L54" i="47"/>
  <c r="F54" i="47"/>
  <c r="N55" i="81"/>
  <c r="O55" i="81"/>
  <c r="L55" i="81"/>
  <c r="L56" i="81"/>
  <c r="F55" i="81"/>
  <c r="L57" i="3"/>
  <c r="N57" i="3"/>
  <c r="O57" i="3"/>
  <c r="L58" i="3"/>
  <c r="N58" i="3"/>
  <c r="O58" i="3"/>
  <c r="F57" i="3"/>
  <c r="O57" i="70"/>
  <c r="N54" i="66"/>
  <c r="O54" i="66"/>
  <c r="L54" i="66"/>
  <c r="F54" i="66"/>
  <c r="B61" i="48"/>
  <c r="C61" i="48"/>
  <c r="N55" i="47"/>
  <c r="O55" i="47"/>
  <c r="L55" i="47"/>
  <c r="F55" i="47"/>
  <c r="N59" i="86"/>
  <c r="O59" i="86"/>
  <c r="L59" i="86"/>
  <c r="F59" i="86"/>
  <c r="P54" i="86" l="1"/>
  <c r="P52" i="47"/>
  <c r="P54" i="36"/>
  <c r="P50" i="66"/>
  <c r="P49" i="66"/>
  <c r="P56" i="86"/>
  <c r="P83" i="68"/>
  <c r="P82" i="68"/>
  <c r="P59" i="68"/>
  <c r="P87" i="48"/>
  <c r="P51" i="48"/>
  <c r="P48" i="66"/>
  <c r="P88" i="48"/>
  <c r="P52" i="86"/>
  <c r="P56" i="46"/>
  <c r="P55" i="46"/>
  <c r="P55" i="81"/>
  <c r="P58" i="68"/>
  <c r="P52" i="48"/>
  <c r="P53" i="47"/>
  <c r="P53" i="86"/>
  <c r="P79" i="68"/>
  <c r="P54" i="47"/>
  <c r="P58" i="3"/>
  <c r="P80" i="68"/>
  <c r="P86" i="48"/>
  <c r="P59" i="86"/>
  <c r="P57" i="3"/>
  <c r="P54" i="66"/>
  <c r="P55" i="47"/>
  <c r="F55" i="70" l="1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N59" i="47"/>
  <c r="O59" i="47"/>
  <c r="L57" i="47"/>
  <c r="L59" i="47"/>
  <c r="F57" i="47"/>
  <c r="F56" i="46"/>
  <c r="F56" i="81"/>
  <c r="N56" i="81"/>
  <c r="O56" i="81"/>
  <c r="N53" i="36"/>
  <c r="O53" i="36"/>
  <c r="L53" i="36"/>
  <c r="F53" i="36"/>
  <c r="N58" i="86"/>
  <c r="O58" i="86"/>
  <c r="L58" i="86"/>
  <c r="F58" i="86"/>
  <c r="N93" i="3"/>
  <c r="O93" i="3"/>
  <c r="N94" i="3"/>
  <c r="O94" i="3"/>
  <c r="L93" i="3"/>
  <c r="F93" i="3"/>
  <c r="N55" i="3"/>
  <c r="O55" i="3"/>
  <c r="L55" i="3"/>
  <c r="F55" i="3"/>
  <c r="P27" i="68" l="1"/>
  <c r="P55" i="3"/>
  <c r="P94" i="3"/>
  <c r="P56" i="81"/>
  <c r="P58" i="86"/>
  <c r="P59" i="47"/>
  <c r="P53" i="36"/>
  <c r="P77" i="68"/>
  <c r="P78" i="68"/>
  <c r="P57" i="47"/>
  <c r="P93" i="3"/>
  <c r="L58" i="83"/>
  <c r="N70" i="66"/>
  <c r="O70" i="66"/>
  <c r="N71" i="66"/>
  <c r="O71" i="66"/>
  <c r="L70" i="66"/>
  <c r="L71" i="66"/>
  <c r="F70" i="66"/>
  <c r="N20" i="66"/>
  <c r="O20" i="66"/>
  <c r="N21" i="66"/>
  <c r="O21" i="66"/>
  <c r="N31" i="66"/>
  <c r="O31" i="66"/>
  <c r="L20" i="66"/>
  <c r="L21" i="66"/>
  <c r="L31" i="66"/>
  <c r="F20" i="66"/>
  <c r="F21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B61" i="86"/>
  <c r="C61" i="86"/>
  <c r="F54" i="3"/>
  <c r="N54" i="3"/>
  <c r="O54" i="3"/>
  <c r="L54" i="3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L84" i="68"/>
  <c r="L85" i="68"/>
  <c r="L86" i="68"/>
  <c r="L87" i="68"/>
  <c r="L88" i="68"/>
  <c r="L89" i="68"/>
  <c r="L90" i="68"/>
  <c r="F81" i="68"/>
  <c r="F84" i="68"/>
  <c r="F85" i="68"/>
  <c r="F86" i="68"/>
  <c r="F87" i="68"/>
  <c r="F88" i="68"/>
  <c r="F89" i="68"/>
  <c r="F90" i="68"/>
  <c r="N68" i="66"/>
  <c r="O68" i="66"/>
  <c r="N69" i="66"/>
  <c r="O69" i="66"/>
  <c r="L68" i="66"/>
  <c r="L69" i="66"/>
  <c r="F68" i="66"/>
  <c r="F69" i="66"/>
  <c r="F71" i="66"/>
  <c r="N16" i="66"/>
  <c r="O16" i="66"/>
  <c r="N17" i="66"/>
  <c r="O17" i="66"/>
  <c r="N18" i="66"/>
  <c r="O18" i="66"/>
  <c r="N19" i="66"/>
  <c r="O19" i="66"/>
  <c r="L16" i="66"/>
  <c r="L17" i="66"/>
  <c r="L18" i="66"/>
  <c r="L19" i="66"/>
  <c r="F16" i="66"/>
  <c r="N60" i="48"/>
  <c r="O60" i="48"/>
  <c r="L60" i="48"/>
  <c r="F60" i="48"/>
  <c r="N52" i="36"/>
  <c r="O52" i="36"/>
  <c r="L52" i="36"/>
  <c r="F52" i="36"/>
  <c r="F52" i="3"/>
  <c r="N52" i="3"/>
  <c r="O52" i="3"/>
  <c r="L52" i="3"/>
  <c r="L94" i="83"/>
  <c r="F93" i="83"/>
  <c r="F94" i="83"/>
  <c r="N75" i="83"/>
  <c r="O75" i="83"/>
  <c r="L75" i="83"/>
  <c r="F75" i="83"/>
  <c r="P20" i="66" l="1"/>
  <c r="P50" i="48"/>
  <c r="P31" i="66"/>
  <c r="P57" i="81"/>
  <c r="P52" i="36"/>
  <c r="P75" i="83"/>
  <c r="P88" i="68"/>
  <c r="P84" i="68"/>
  <c r="P70" i="66"/>
  <c r="P19" i="66"/>
  <c r="P21" i="66"/>
  <c r="P87" i="68"/>
  <c r="P89" i="68"/>
  <c r="P85" i="68"/>
  <c r="P71" i="66"/>
  <c r="P60" i="48"/>
  <c r="P31" i="48"/>
  <c r="P84" i="86"/>
  <c r="P54" i="3"/>
  <c r="P18" i="66"/>
  <c r="P85" i="86"/>
  <c r="P52" i="3"/>
  <c r="P90" i="68"/>
  <c r="P86" i="68"/>
  <c r="P69" i="66"/>
  <c r="P68" i="66"/>
  <c r="P16" i="66"/>
  <c r="P17" i="66"/>
  <c r="N81" i="68" l="1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7" i="66"/>
  <c r="O67" i="66"/>
  <c r="L67" i="66"/>
  <c r="N62" i="66"/>
  <c r="O62" i="66"/>
  <c r="L62" i="66"/>
  <c r="F64" i="66"/>
  <c r="F67" i="66"/>
  <c r="F62" i="66"/>
  <c r="N9" i="66"/>
  <c r="O9" i="66"/>
  <c r="N10" i="66"/>
  <c r="O10" i="66"/>
  <c r="N12" i="66"/>
  <c r="O12" i="66"/>
  <c r="N13" i="66"/>
  <c r="O13" i="66"/>
  <c r="N15" i="66"/>
  <c r="O15" i="66"/>
  <c r="L8" i="66"/>
  <c r="L9" i="66"/>
  <c r="L10" i="66"/>
  <c r="L12" i="66"/>
  <c r="L13" i="66"/>
  <c r="L15" i="66"/>
  <c r="F9" i="66"/>
  <c r="F10" i="66"/>
  <c r="F12" i="66"/>
  <c r="F13" i="66"/>
  <c r="F15" i="66"/>
  <c r="F17" i="66"/>
  <c r="F18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88" i="47"/>
  <c r="O88" i="47"/>
  <c r="L88" i="47"/>
  <c r="F88" i="47"/>
  <c r="N60" i="46"/>
  <c r="O60" i="46"/>
  <c r="L60" i="46"/>
  <c r="F60" i="46"/>
  <c r="P94" i="48" l="1"/>
  <c r="P90" i="48"/>
  <c r="P58" i="48"/>
  <c r="P60" i="46"/>
  <c r="P81" i="68"/>
  <c r="P67" i="66"/>
  <c r="P62" i="66"/>
  <c r="P15" i="66"/>
  <c r="P12" i="66"/>
  <c r="P13" i="66"/>
  <c r="P10" i="66"/>
  <c r="P93" i="48"/>
  <c r="P89" i="48"/>
  <c r="P85" i="48"/>
  <c r="P92" i="48"/>
  <c r="P88" i="47"/>
  <c r="P9" i="66"/>
  <c r="P91" i="48"/>
  <c r="P60" i="68"/>
  <c r="P57" i="68"/>
  <c r="L22" i="83" l="1"/>
  <c r="N22" i="83"/>
  <c r="O22" i="83"/>
  <c r="F22" i="83"/>
  <c r="J47" i="2"/>
  <c r="I47" i="2"/>
  <c r="D47" i="2"/>
  <c r="C47" i="2"/>
  <c r="J27" i="2"/>
  <c r="I27" i="2"/>
  <c r="D27" i="2"/>
  <c r="C27" i="2"/>
  <c r="J7" i="2"/>
  <c r="I7" i="2"/>
  <c r="N70" i="86"/>
  <c r="O70" i="86"/>
  <c r="F70" i="86"/>
  <c r="L70" i="86"/>
  <c r="G7" i="2" l="1"/>
  <c r="P22" i="83"/>
  <c r="P70" i="86"/>
  <c r="O47" i="2"/>
  <c r="G27" i="2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D95" i="86"/>
  <c r="K94" i="86"/>
  <c r="E94" i="86"/>
  <c r="D94" i="86"/>
  <c r="K93" i="86"/>
  <c r="E93" i="86"/>
  <c r="D93" i="86"/>
  <c r="K92" i="86"/>
  <c r="E92" i="86"/>
  <c r="D92" i="86"/>
  <c r="K91" i="86"/>
  <c r="E91" i="86"/>
  <c r="D91" i="86"/>
  <c r="K90" i="86"/>
  <c r="E90" i="86"/>
  <c r="D90" i="86"/>
  <c r="K89" i="86"/>
  <c r="E89" i="86"/>
  <c r="D89" i="86"/>
  <c r="K88" i="86"/>
  <c r="E88" i="86"/>
  <c r="D88" i="86"/>
  <c r="K87" i="86"/>
  <c r="E87" i="86"/>
  <c r="D87" i="86"/>
  <c r="K86" i="86"/>
  <c r="E86" i="86"/>
  <c r="D86" i="86"/>
  <c r="K85" i="86"/>
  <c r="E85" i="86"/>
  <c r="D85" i="86"/>
  <c r="K84" i="86"/>
  <c r="E84" i="86"/>
  <c r="D84" i="86"/>
  <c r="K83" i="86"/>
  <c r="E83" i="86"/>
  <c r="D83" i="86"/>
  <c r="K82" i="86"/>
  <c r="E82" i="86"/>
  <c r="D82" i="86"/>
  <c r="K81" i="86"/>
  <c r="E81" i="86"/>
  <c r="D81" i="86"/>
  <c r="K80" i="86"/>
  <c r="E80" i="86"/>
  <c r="D80" i="86"/>
  <c r="K79" i="86"/>
  <c r="E79" i="86"/>
  <c r="D79" i="86"/>
  <c r="O78" i="86"/>
  <c r="N78" i="86"/>
  <c r="K78" i="86"/>
  <c r="F78" i="86"/>
  <c r="E78" i="86"/>
  <c r="D78" i="86"/>
  <c r="O77" i="86"/>
  <c r="N77" i="86"/>
  <c r="L77" i="86"/>
  <c r="K77" i="86"/>
  <c r="F77" i="86"/>
  <c r="E77" i="86"/>
  <c r="D77" i="86"/>
  <c r="O76" i="86"/>
  <c r="N76" i="86"/>
  <c r="L76" i="86"/>
  <c r="K76" i="86"/>
  <c r="F76" i="86"/>
  <c r="E76" i="86"/>
  <c r="D76" i="86"/>
  <c r="O75" i="86"/>
  <c r="N75" i="86"/>
  <c r="L75" i="86"/>
  <c r="K75" i="86"/>
  <c r="F75" i="86"/>
  <c r="E75" i="86"/>
  <c r="D75" i="86"/>
  <c r="O74" i="86"/>
  <c r="N74" i="86"/>
  <c r="L74" i="86"/>
  <c r="K74" i="86"/>
  <c r="F74" i="86"/>
  <c r="E74" i="86"/>
  <c r="D74" i="86"/>
  <c r="O73" i="86"/>
  <c r="N73" i="86"/>
  <c r="L73" i="86"/>
  <c r="K73" i="86"/>
  <c r="F73" i="86"/>
  <c r="E73" i="86"/>
  <c r="D73" i="86"/>
  <c r="O72" i="86"/>
  <c r="N72" i="86"/>
  <c r="L72" i="86"/>
  <c r="K72" i="86"/>
  <c r="F72" i="86"/>
  <c r="E72" i="86"/>
  <c r="D72" i="86"/>
  <c r="O71" i="86"/>
  <c r="N71" i="86"/>
  <c r="L71" i="86"/>
  <c r="K71" i="86"/>
  <c r="F71" i="86"/>
  <c r="E71" i="86"/>
  <c r="D71" i="86"/>
  <c r="K70" i="86"/>
  <c r="E70" i="86"/>
  <c r="D70" i="86"/>
  <c r="O69" i="86"/>
  <c r="N69" i="86"/>
  <c r="L69" i="86"/>
  <c r="K69" i="86"/>
  <c r="F69" i="86"/>
  <c r="E69" i="86"/>
  <c r="D69" i="86"/>
  <c r="O68" i="86"/>
  <c r="N68" i="86"/>
  <c r="L68" i="86"/>
  <c r="K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I61" i="86"/>
  <c r="K61" i="86" s="1"/>
  <c r="H61" i="86"/>
  <c r="J61" i="86" s="1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K56" i="86"/>
  <c r="J56" i="86"/>
  <c r="E56" i="86"/>
  <c r="D56" i="86"/>
  <c r="O55" i="86"/>
  <c r="N55" i="86"/>
  <c r="K55" i="86"/>
  <c r="J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O40" i="86"/>
  <c r="N40" i="86"/>
  <c r="L40" i="86"/>
  <c r="K40" i="86"/>
  <c r="J40" i="86"/>
  <c r="F40" i="86"/>
  <c r="E40" i="86"/>
  <c r="D40" i="86"/>
  <c r="O39" i="86"/>
  <c r="N39" i="86"/>
  <c r="L39" i="86"/>
  <c r="K39" i="86"/>
  <c r="J39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J31" i="86"/>
  <c r="F31" i="86"/>
  <c r="E31" i="86"/>
  <c r="D31" i="86"/>
  <c r="K30" i="86"/>
  <c r="J30" i="86"/>
  <c r="E30" i="86"/>
  <c r="D30" i="86"/>
  <c r="O29" i="86"/>
  <c r="N29" i="86"/>
  <c r="L29" i="86"/>
  <c r="K29" i="86"/>
  <c r="J29" i="86"/>
  <c r="F29" i="86"/>
  <c r="E29" i="86"/>
  <c r="D29" i="86"/>
  <c r="O28" i="86"/>
  <c r="N28" i="86"/>
  <c r="L28" i="86"/>
  <c r="K28" i="86"/>
  <c r="J28" i="86"/>
  <c r="F28" i="86"/>
  <c r="E28" i="86"/>
  <c r="D28" i="86"/>
  <c r="O27" i="86"/>
  <c r="N27" i="86"/>
  <c r="L27" i="86"/>
  <c r="K27" i="86"/>
  <c r="J27" i="86"/>
  <c r="F27" i="86"/>
  <c r="E27" i="86"/>
  <c r="D27" i="86"/>
  <c r="O26" i="86"/>
  <c r="N26" i="86"/>
  <c r="L26" i="86"/>
  <c r="K26" i="86"/>
  <c r="J26" i="86"/>
  <c r="F26" i="86"/>
  <c r="E26" i="86"/>
  <c r="D26" i="86"/>
  <c r="O25" i="86"/>
  <c r="N25" i="86"/>
  <c r="L25" i="86"/>
  <c r="K25" i="86"/>
  <c r="J25" i="86"/>
  <c r="F25" i="86"/>
  <c r="E25" i="86"/>
  <c r="D25" i="86"/>
  <c r="O24" i="86"/>
  <c r="N24" i="86"/>
  <c r="L24" i="86"/>
  <c r="K24" i="86"/>
  <c r="J24" i="86"/>
  <c r="F24" i="86"/>
  <c r="E24" i="86"/>
  <c r="D24" i="86"/>
  <c r="O23" i="86"/>
  <c r="N23" i="86"/>
  <c r="L23" i="86"/>
  <c r="K23" i="86"/>
  <c r="J23" i="86"/>
  <c r="F23" i="86"/>
  <c r="E23" i="86"/>
  <c r="D23" i="86"/>
  <c r="O22" i="86"/>
  <c r="N22" i="86"/>
  <c r="L22" i="86"/>
  <c r="K22" i="86"/>
  <c r="J22" i="86"/>
  <c r="F22" i="86"/>
  <c r="E22" i="86"/>
  <c r="D22" i="86"/>
  <c r="O21" i="86"/>
  <c r="N21" i="86"/>
  <c r="L21" i="86"/>
  <c r="K21" i="86"/>
  <c r="J21" i="86"/>
  <c r="F21" i="86"/>
  <c r="E21" i="86"/>
  <c r="D21" i="86"/>
  <c r="O20" i="86"/>
  <c r="N20" i="86"/>
  <c r="L20" i="86"/>
  <c r="K20" i="86"/>
  <c r="J20" i="86"/>
  <c r="F20" i="86"/>
  <c r="E20" i="86"/>
  <c r="D20" i="86"/>
  <c r="O19" i="86"/>
  <c r="N19" i="86"/>
  <c r="L19" i="86"/>
  <c r="K19" i="86"/>
  <c r="J19" i="86"/>
  <c r="F19" i="86"/>
  <c r="E19" i="86"/>
  <c r="D19" i="86"/>
  <c r="O18" i="86"/>
  <c r="N18" i="86"/>
  <c r="L18" i="86"/>
  <c r="K18" i="86"/>
  <c r="J18" i="86"/>
  <c r="F18" i="86"/>
  <c r="E18" i="86"/>
  <c r="D18" i="86"/>
  <c r="O17" i="86"/>
  <c r="N17" i="86"/>
  <c r="L17" i="86"/>
  <c r="K17" i="86"/>
  <c r="J17" i="86"/>
  <c r="F17" i="86"/>
  <c r="E17" i="86"/>
  <c r="D17" i="86"/>
  <c r="O16" i="86"/>
  <c r="N16" i="86"/>
  <c r="L16" i="86"/>
  <c r="K16" i="86"/>
  <c r="J16" i="86"/>
  <c r="F16" i="86"/>
  <c r="E16" i="86"/>
  <c r="D16" i="86"/>
  <c r="O15" i="86"/>
  <c r="N15" i="86"/>
  <c r="L15" i="86"/>
  <c r="K15" i="86"/>
  <c r="J15" i="86"/>
  <c r="F15" i="86"/>
  <c r="E15" i="86"/>
  <c r="D15" i="86"/>
  <c r="O14" i="86"/>
  <c r="N14" i="86"/>
  <c r="L14" i="86"/>
  <c r="K14" i="86"/>
  <c r="J14" i="86"/>
  <c r="F14" i="86"/>
  <c r="E14" i="86"/>
  <c r="D14" i="86"/>
  <c r="O13" i="86"/>
  <c r="N13" i="86"/>
  <c r="L13" i="86"/>
  <c r="K13" i="86"/>
  <c r="J13" i="86"/>
  <c r="F13" i="86"/>
  <c r="E13" i="86"/>
  <c r="D13" i="86"/>
  <c r="O12" i="86"/>
  <c r="N12" i="86"/>
  <c r="L12" i="86"/>
  <c r="K12" i="86"/>
  <c r="J12" i="86"/>
  <c r="F12" i="86"/>
  <c r="E12" i="86"/>
  <c r="D12" i="86"/>
  <c r="O11" i="86"/>
  <c r="N11" i="86"/>
  <c r="L11" i="86"/>
  <c r="K11" i="86"/>
  <c r="J11" i="86"/>
  <c r="F11" i="86"/>
  <c r="E11" i="86"/>
  <c r="D11" i="86"/>
  <c r="O10" i="86"/>
  <c r="N10" i="86"/>
  <c r="L10" i="86"/>
  <c r="K10" i="86"/>
  <c r="J10" i="86"/>
  <c r="F10" i="86"/>
  <c r="E10" i="86"/>
  <c r="D10" i="86"/>
  <c r="O9" i="86"/>
  <c r="N9" i="86"/>
  <c r="L9" i="86"/>
  <c r="K9" i="86"/>
  <c r="J9" i="86"/>
  <c r="F9" i="86"/>
  <c r="E9" i="86"/>
  <c r="D9" i="86"/>
  <c r="O8" i="86"/>
  <c r="N8" i="86"/>
  <c r="L8" i="86"/>
  <c r="K8" i="86"/>
  <c r="J8" i="86"/>
  <c r="F8" i="86"/>
  <c r="E8" i="86"/>
  <c r="D8" i="86"/>
  <c r="O7" i="86"/>
  <c r="N7" i="86"/>
  <c r="L7" i="86"/>
  <c r="K7" i="86"/>
  <c r="J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M7" i="85"/>
  <c r="I7" i="85"/>
  <c r="H7" i="85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H15" i="85" l="1"/>
  <c r="N15" i="85"/>
  <c r="L37" i="86"/>
  <c r="H38" i="86"/>
  <c r="O18" i="85"/>
  <c r="Q47" i="2"/>
  <c r="L32" i="86"/>
  <c r="M15" i="85"/>
  <c r="Q27" i="2"/>
  <c r="I38" i="86"/>
  <c r="S15" i="85"/>
  <c r="O16" i="85"/>
  <c r="I16" i="85"/>
  <c r="S11" i="85"/>
  <c r="S13" i="85"/>
  <c r="Q7" i="2"/>
  <c r="P68" i="86"/>
  <c r="P77" i="86"/>
  <c r="P11" i="86"/>
  <c r="P96" i="86"/>
  <c r="P81" i="86"/>
  <c r="P86" i="86"/>
  <c r="P78" i="86"/>
  <c r="P80" i="86"/>
  <c r="P69" i="86"/>
  <c r="P60" i="86"/>
  <c r="P47" i="86"/>
  <c r="F61" i="86"/>
  <c r="P40" i="86"/>
  <c r="P22" i="86"/>
  <c r="P14" i="86"/>
  <c r="P27" i="86"/>
  <c r="P12" i="86"/>
  <c r="P25" i="86"/>
  <c r="P23" i="86"/>
  <c r="O32" i="86"/>
  <c r="P19" i="86"/>
  <c r="Q16" i="85"/>
  <c r="P72" i="86"/>
  <c r="P76" i="86"/>
  <c r="P73" i="86"/>
  <c r="P74" i="86"/>
  <c r="P75" i="86"/>
  <c r="F95" i="86"/>
  <c r="N95" i="86"/>
  <c r="P83" i="86"/>
  <c r="O95" i="86"/>
  <c r="P71" i="86"/>
  <c r="P62" i="86"/>
  <c r="P39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S18" i="85" l="1"/>
  <c r="S16" i="85"/>
  <c r="S17" i="85"/>
  <c r="P95" i="86"/>
  <c r="P32" i="86"/>
  <c r="P61" i="86"/>
  <c r="F60" i="68" l="1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7" i="83"/>
  <c r="O87" i="83"/>
  <c r="N88" i="83"/>
  <c r="O88" i="83"/>
  <c r="N89" i="83"/>
  <c r="O89" i="83"/>
  <c r="N90" i="83"/>
  <c r="O90" i="83"/>
  <c r="N91" i="83"/>
  <c r="O91" i="83"/>
  <c r="L88" i="83"/>
  <c r="L89" i="83"/>
  <c r="L90" i="83"/>
  <c r="L91" i="83"/>
  <c r="F88" i="83"/>
  <c r="F89" i="83"/>
  <c r="F90" i="83"/>
  <c r="F91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L87" i="83"/>
  <c r="K87" i="83"/>
  <c r="J87" i="83"/>
  <c r="F87" i="83"/>
  <c r="E87" i="83"/>
  <c r="D87" i="83"/>
  <c r="O86" i="83"/>
  <c r="N86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1" i="83"/>
  <c r="J61" i="83"/>
  <c r="E60" i="83"/>
  <c r="D60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F31" i="83"/>
  <c r="E31" i="83"/>
  <c r="D31" i="83"/>
  <c r="O30" i="83"/>
  <c r="N30" i="83"/>
  <c r="L30" i="83"/>
  <c r="K30" i="83"/>
  <c r="F30" i="83"/>
  <c r="E30" i="83"/>
  <c r="D30" i="83"/>
  <c r="O29" i="83"/>
  <c r="N29" i="83"/>
  <c r="L29" i="83"/>
  <c r="K29" i="83"/>
  <c r="F29" i="83"/>
  <c r="E29" i="83"/>
  <c r="D29" i="83"/>
  <c r="O28" i="83"/>
  <c r="N28" i="83"/>
  <c r="L28" i="83"/>
  <c r="K28" i="83"/>
  <c r="F28" i="83"/>
  <c r="E28" i="83"/>
  <c r="D28" i="83"/>
  <c r="O27" i="83"/>
  <c r="N27" i="83"/>
  <c r="L27" i="83"/>
  <c r="K27" i="83"/>
  <c r="F27" i="83"/>
  <c r="E27" i="83"/>
  <c r="D27" i="83"/>
  <c r="O26" i="83"/>
  <c r="N26" i="83"/>
  <c r="L26" i="83"/>
  <c r="K26" i="83"/>
  <c r="F26" i="83"/>
  <c r="E26" i="83"/>
  <c r="D26" i="83"/>
  <c r="O25" i="83"/>
  <c r="N25" i="83"/>
  <c r="L25" i="83"/>
  <c r="K25" i="83"/>
  <c r="F25" i="83"/>
  <c r="E25" i="83"/>
  <c r="D25" i="83"/>
  <c r="O24" i="83"/>
  <c r="N24" i="83"/>
  <c r="L24" i="83"/>
  <c r="K24" i="83"/>
  <c r="F24" i="83"/>
  <c r="E24" i="83"/>
  <c r="D24" i="83"/>
  <c r="O23" i="83"/>
  <c r="N23" i="83"/>
  <c r="L23" i="83"/>
  <c r="K23" i="83"/>
  <c r="F23" i="83"/>
  <c r="E23" i="83"/>
  <c r="D23" i="83"/>
  <c r="K22" i="83"/>
  <c r="E22" i="83"/>
  <c r="D22" i="83"/>
  <c r="O21" i="83"/>
  <c r="N21" i="83"/>
  <c r="L21" i="83"/>
  <c r="K21" i="83"/>
  <c r="F21" i="83"/>
  <c r="E21" i="83"/>
  <c r="D21" i="83"/>
  <c r="O20" i="83"/>
  <c r="N20" i="83"/>
  <c r="L20" i="83"/>
  <c r="K20" i="83"/>
  <c r="F20" i="83"/>
  <c r="E20" i="83"/>
  <c r="D20" i="83"/>
  <c r="O19" i="83"/>
  <c r="N19" i="83"/>
  <c r="L19" i="83"/>
  <c r="K19" i="83"/>
  <c r="F19" i="83"/>
  <c r="E19" i="83"/>
  <c r="D19" i="83"/>
  <c r="O18" i="83"/>
  <c r="N18" i="83"/>
  <c r="L18" i="83"/>
  <c r="K18" i="83"/>
  <c r="F18" i="83"/>
  <c r="E18" i="83"/>
  <c r="D18" i="83"/>
  <c r="O17" i="83"/>
  <c r="N17" i="83"/>
  <c r="L17" i="83"/>
  <c r="K17" i="83"/>
  <c r="F17" i="83"/>
  <c r="E17" i="83"/>
  <c r="D17" i="83"/>
  <c r="O16" i="83"/>
  <c r="N16" i="83"/>
  <c r="L16" i="83"/>
  <c r="K16" i="83"/>
  <c r="F16" i="83"/>
  <c r="E16" i="83"/>
  <c r="D16" i="83"/>
  <c r="O15" i="83"/>
  <c r="N15" i="83"/>
  <c r="L15" i="83"/>
  <c r="K15" i="83"/>
  <c r="F15" i="83"/>
  <c r="E15" i="83"/>
  <c r="D15" i="83"/>
  <c r="O14" i="83"/>
  <c r="N14" i="83"/>
  <c r="L14" i="83"/>
  <c r="K14" i="83"/>
  <c r="F14" i="83"/>
  <c r="E14" i="83"/>
  <c r="D14" i="83"/>
  <c r="O13" i="83"/>
  <c r="N13" i="83"/>
  <c r="L13" i="83"/>
  <c r="K13" i="83"/>
  <c r="F13" i="83"/>
  <c r="E13" i="83"/>
  <c r="D13" i="83"/>
  <c r="O12" i="83"/>
  <c r="N12" i="83"/>
  <c r="L12" i="83"/>
  <c r="K12" i="83"/>
  <c r="F12" i="83"/>
  <c r="E12" i="83"/>
  <c r="D12" i="83"/>
  <c r="O11" i="83"/>
  <c r="N11" i="83"/>
  <c r="L11" i="83"/>
  <c r="K11" i="83"/>
  <c r="F11" i="83"/>
  <c r="E11" i="83"/>
  <c r="D11" i="83"/>
  <c r="O10" i="83"/>
  <c r="N10" i="83"/>
  <c r="L10" i="83"/>
  <c r="K10" i="83"/>
  <c r="F10" i="83"/>
  <c r="E10" i="83"/>
  <c r="D10" i="83"/>
  <c r="O9" i="83"/>
  <c r="N9" i="83"/>
  <c r="L9" i="83"/>
  <c r="K9" i="83"/>
  <c r="F9" i="83"/>
  <c r="E9" i="83"/>
  <c r="D9" i="83"/>
  <c r="O8" i="83"/>
  <c r="N8" i="83"/>
  <c r="L8" i="83"/>
  <c r="K8" i="83"/>
  <c r="F8" i="83"/>
  <c r="E8" i="83"/>
  <c r="D8" i="83"/>
  <c r="O7" i="83"/>
  <c r="N7" i="83"/>
  <c r="L7" i="83"/>
  <c r="K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E94" i="81"/>
  <c r="D94" i="81"/>
  <c r="O93" i="81"/>
  <c r="N93" i="81"/>
  <c r="L93" i="81"/>
  <c r="K93" i="81"/>
  <c r="F93" i="81"/>
  <c r="E93" i="81"/>
  <c r="D93" i="81"/>
  <c r="O92" i="81"/>
  <c r="N92" i="81"/>
  <c r="L92" i="81"/>
  <c r="K92" i="81"/>
  <c r="F92" i="81"/>
  <c r="E92" i="81"/>
  <c r="D92" i="81"/>
  <c r="O91" i="81"/>
  <c r="N91" i="81"/>
  <c r="L91" i="81"/>
  <c r="K91" i="81"/>
  <c r="F91" i="81"/>
  <c r="E91" i="81"/>
  <c r="D91" i="81"/>
  <c r="O90" i="81"/>
  <c r="N90" i="81"/>
  <c r="L90" i="81"/>
  <c r="K90" i="81"/>
  <c r="F90" i="81"/>
  <c r="E90" i="81"/>
  <c r="D90" i="81"/>
  <c r="O89" i="81"/>
  <c r="N89" i="81"/>
  <c r="L89" i="81"/>
  <c r="K89" i="81"/>
  <c r="F89" i="81"/>
  <c r="E89" i="81"/>
  <c r="D89" i="81"/>
  <c r="O88" i="81"/>
  <c r="L88" i="81"/>
  <c r="K88" i="81"/>
  <c r="F88" i="81"/>
  <c r="E88" i="81"/>
  <c r="D88" i="81"/>
  <c r="O87" i="81"/>
  <c r="K87" i="81"/>
  <c r="E87" i="81"/>
  <c r="D87" i="81"/>
  <c r="O86" i="81"/>
  <c r="N86" i="81"/>
  <c r="K86" i="81"/>
  <c r="F86" i="81"/>
  <c r="E86" i="81"/>
  <c r="D86" i="81"/>
  <c r="O85" i="81"/>
  <c r="N85" i="81"/>
  <c r="L85" i="81"/>
  <c r="K85" i="81"/>
  <c r="F85" i="81"/>
  <c r="E85" i="81"/>
  <c r="D85" i="81"/>
  <c r="O84" i="81"/>
  <c r="N84" i="81"/>
  <c r="L84" i="81"/>
  <c r="K84" i="81"/>
  <c r="F84" i="81"/>
  <c r="E84" i="81"/>
  <c r="D84" i="81"/>
  <c r="O83" i="81"/>
  <c r="N83" i="81"/>
  <c r="L83" i="81"/>
  <c r="K83" i="81"/>
  <c r="F83" i="81"/>
  <c r="E83" i="81"/>
  <c r="D83" i="81"/>
  <c r="O82" i="81"/>
  <c r="N82" i="81"/>
  <c r="L82" i="81"/>
  <c r="K82" i="81"/>
  <c r="F82" i="81"/>
  <c r="E82" i="81"/>
  <c r="D82" i="81"/>
  <c r="O81" i="81"/>
  <c r="N81" i="81"/>
  <c r="L81" i="81"/>
  <c r="K81" i="81"/>
  <c r="F81" i="81"/>
  <c r="E81" i="81"/>
  <c r="D81" i="81"/>
  <c r="O80" i="81"/>
  <c r="N80" i="81"/>
  <c r="L80" i="81"/>
  <c r="K80" i="81"/>
  <c r="F80" i="81"/>
  <c r="E80" i="81"/>
  <c r="D80" i="81"/>
  <c r="O79" i="81"/>
  <c r="N79" i="81"/>
  <c r="L79" i="81"/>
  <c r="K79" i="81"/>
  <c r="F79" i="81"/>
  <c r="E79" i="81"/>
  <c r="D79" i="81"/>
  <c r="O78" i="81"/>
  <c r="N78" i="81"/>
  <c r="L78" i="81"/>
  <c r="K78" i="81"/>
  <c r="F78" i="81"/>
  <c r="E78" i="81"/>
  <c r="D78" i="81"/>
  <c r="O77" i="81"/>
  <c r="N77" i="81"/>
  <c r="L77" i="81"/>
  <c r="K77" i="81"/>
  <c r="F77" i="81"/>
  <c r="E77" i="81"/>
  <c r="D77" i="81"/>
  <c r="O76" i="81"/>
  <c r="N76" i="81"/>
  <c r="L76" i="81"/>
  <c r="K76" i="81"/>
  <c r="F76" i="81"/>
  <c r="E76" i="81"/>
  <c r="D76" i="81"/>
  <c r="O75" i="81"/>
  <c r="N75" i="81"/>
  <c r="L75" i="81"/>
  <c r="K75" i="81"/>
  <c r="F75" i="81"/>
  <c r="E75" i="81"/>
  <c r="D75" i="81"/>
  <c r="O74" i="81"/>
  <c r="N74" i="81"/>
  <c r="L74" i="81"/>
  <c r="K74" i="81"/>
  <c r="F74" i="81"/>
  <c r="E74" i="81"/>
  <c r="D74" i="81"/>
  <c r="O73" i="81"/>
  <c r="N73" i="81"/>
  <c r="L73" i="81"/>
  <c r="K73" i="81"/>
  <c r="F73" i="81"/>
  <c r="E73" i="81"/>
  <c r="D73" i="81"/>
  <c r="O72" i="81"/>
  <c r="N72" i="81"/>
  <c r="L72" i="81"/>
  <c r="K72" i="81"/>
  <c r="F72" i="81"/>
  <c r="E72" i="81"/>
  <c r="D72" i="81"/>
  <c r="O71" i="81"/>
  <c r="N71" i="81"/>
  <c r="L71" i="81"/>
  <c r="K71" i="81"/>
  <c r="F71" i="81"/>
  <c r="E71" i="81"/>
  <c r="D71" i="81"/>
  <c r="O70" i="81"/>
  <c r="N70" i="81"/>
  <c r="L70" i="81"/>
  <c r="K70" i="81"/>
  <c r="F70" i="81"/>
  <c r="E70" i="81"/>
  <c r="D70" i="81"/>
  <c r="O69" i="81"/>
  <c r="N69" i="81"/>
  <c r="L69" i="81"/>
  <c r="K69" i="81"/>
  <c r="F69" i="81"/>
  <c r="E69" i="81"/>
  <c r="D69" i="81"/>
  <c r="O68" i="81"/>
  <c r="N68" i="81"/>
  <c r="L68" i="81"/>
  <c r="K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I61" i="81"/>
  <c r="K61" i="81" s="1"/>
  <c r="H61" i="81"/>
  <c r="J61" i="81" s="1"/>
  <c r="C61" i="81"/>
  <c r="B61" i="81"/>
  <c r="D61" i="81" s="1"/>
  <c r="O60" i="81"/>
  <c r="N60" i="81"/>
  <c r="L60" i="81"/>
  <c r="K60" i="81"/>
  <c r="J60" i="81"/>
  <c r="F60" i="81"/>
  <c r="E60" i="81"/>
  <c r="D60" i="81"/>
  <c r="O59" i="81"/>
  <c r="N59" i="81"/>
  <c r="L59" i="81"/>
  <c r="K59" i="81"/>
  <c r="J59" i="81"/>
  <c r="F59" i="81"/>
  <c r="E59" i="81"/>
  <c r="D59" i="81"/>
  <c r="O58" i="81"/>
  <c r="N58" i="81"/>
  <c r="L58" i="81"/>
  <c r="K58" i="81"/>
  <c r="J58" i="81"/>
  <c r="F58" i="81"/>
  <c r="E58" i="81"/>
  <c r="D58" i="81"/>
  <c r="K57" i="81"/>
  <c r="J57" i="81"/>
  <c r="E57" i="81"/>
  <c r="D57" i="81"/>
  <c r="K56" i="81"/>
  <c r="J56" i="81"/>
  <c r="E56" i="81"/>
  <c r="D56" i="81"/>
  <c r="K55" i="81"/>
  <c r="J55" i="81"/>
  <c r="E55" i="81"/>
  <c r="D55" i="81"/>
  <c r="K54" i="81"/>
  <c r="J54" i="81"/>
  <c r="E54" i="81"/>
  <c r="D54" i="81"/>
  <c r="K53" i="81"/>
  <c r="J53" i="81"/>
  <c r="E53" i="81"/>
  <c r="D53" i="81"/>
  <c r="O52" i="81"/>
  <c r="N52" i="81"/>
  <c r="L52" i="81"/>
  <c r="K52" i="81"/>
  <c r="J52" i="81"/>
  <c r="F52" i="81"/>
  <c r="E52" i="81"/>
  <c r="D52" i="81"/>
  <c r="O51" i="81"/>
  <c r="N51" i="81"/>
  <c r="L51" i="81"/>
  <c r="K51" i="81"/>
  <c r="J51" i="81"/>
  <c r="F51" i="81"/>
  <c r="E51" i="81"/>
  <c r="D51" i="81"/>
  <c r="O50" i="81"/>
  <c r="N50" i="81"/>
  <c r="L50" i="81"/>
  <c r="K50" i="81"/>
  <c r="J50" i="81"/>
  <c r="F50" i="81"/>
  <c r="E50" i="81"/>
  <c r="D50" i="81"/>
  <c r="O49" i="81"/>
  <c r="N49" i="81"/>
  <c r="L49" i="81"/>
  <c r="K49" i="81"/>
  <c r="J49" i="81"/>
  <c r="F49" i="81"/>
  <c r="E49" i="81"/>
  <c r="D49" i="81"/>
  <c r="O48" i="81"/>
  <c r="N48" i="81"/>
  <c r="L48" i="81"/>
  <c r="K48" i="81"/>
  <c r="J48" i="81"/>
  <c r="F48" i="81"/>
  <c r="E48" i="81"/>
  <c r="D48" i="81"/>
  <c r="O47" i="81"/>
  <c r="N47" i="81"/>
  <c r="L47" i="81"/>
  <c r="K47" i="81"/>
  <c r="J47" i="81"/>
  <c r="F47" i="81"/>
  <c r="E47" i="81"/>
  <c r="D47" i="81"/>
  <c r="O46" i="81"/>
  <c r="N46" i="81"/>
  <c r="L46" i="81"/>
  <c r="K46" i="81"/>
  <c r="J46" i="81"/>
  <c r="F46" i="81"/>
  <c r="E46" i="81"/>
  <c r="D46" i="81"/>
  <c r="O45" i="81"/>
  <c r="N45" i="81"/>
  <c r="L45" i="81"/>
  <c r="K45" i="81"/>
  <c r="J45" i="81"/>
  <c r="F45" i="81"/>
  <c r="E45" i="81"/>
  <c r="D45" i="81"/>
  <c r="O44" i="81"/>
  <c r="N44" i="81"/>
  <c r="L44" i="81"/>
  <c r="K44" i="81"/>
  <c r="J44" i="81"/>
  <c r="F44" i="81"/>
  <c r="E44" i="81"/>
  <c r="D44" i="81"/>
  <c r="O43" i="81"/>
  <c r="N43" i="81"/>
  <c r="L43" i="81"/>
  <c r="K43" i="81"/>
  <c r="J43" i="81"/>
  <c r="F43" i="81"/>
  <c r="E43" i="81"/>
  <c r="D43" i="81"/>
  <c r="O42" i="81"/>
  <c r="N42" i="81"/>
  <c r="L42" i="81"/>
  <c r="K42" i="81"/>
  <c r="J42" i="81"/>
  <c r="F42" i="81"/>
  <c r="E42" i="81"/>
  <c r="D42" i="81"/>
  <c r="O41" i="81"/>
  <c r="N41" i="81"/>
  <c r="L41" i="81"/>
  <c r="K41" i="81"/>
  <c r="J41" i="81"/>
  <c r="F41" i="81"/>
  <c r="E41" i="81"/>
  <c r="D41" i="81"/>
  <c r="O40" i="81"/>
  <c r="N40" i="81"/>
  <c r="L40" i="81"/>
  <c r="K40" i="81"/>
  <c r="J40" i="81"/>
  <c r="F40" i="81"/>
  <c r="E40" i="81"/>
  <c r="D40" i="81"/>
  <c r="O39" i="81"/>
  <c r="N39" i="81"/>
  <c r="L39" i="81"/>
  <c r="K39" i="81"/>
  <c r="J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D32" i="81"/>
  <c r="O31" i="81"/>
  <c r="N31" i="81"/>
  <c r="L31" i="81"/>
  <c r="K31" i="81"/>
  <c r="F31" i="81"/>
  <c r="E31" i="81"/>
  <c r="D31" i="81"/>
  <c r="O30" i="81"/>
  <c r="N30" i="81"/>
  <c r="L30" i="81"/>
  <c r="K30" i="81"/>
  <c r="F30" i="81"/>
  <c r="E30" i="81"/>
  <c r="D30" i="81"/>
  <c r="O29" i="81"/>
  <c r="N29" i="81"/>
  <c r="L29" i="81"/>
  <c r="K29" i="81"/>
  <c r="F29" i="81"/>
  <c r="E29" i="81"/>
  <c r="D29" i="81"/>
  <c r="O28" i="81"/>
  <c r="N28" i="81"/>
  <c r="L28" i="81"/>
  <c r="K28" i="81"/>
  <c r="F28" i="81"/>
  <c r="E28" i="81"/>
  <c r="D28" i="81"/>
  <c r="O27" i="81"/>
  <c r="N27" i="81"/>
  <c r="L27" i="81"/>
  <c r="K27" i="81"/>
  <c r="F27" i="81"/>
  <c r="E27" i="81"/>
  <c r="D27" i="81"/>
  <c r="O26" i="81"/>
  <c r="N26" i="81"/>
  <c r="L26" i="81"/>
  <c r="K26" i="81"/>
  <c r="F26" i="81"/>
  <c r="E26" i="81"/>
  <c r="D26" i="81"/>
  <c r="O25" i="81"/>
  <c r="N25" i="81"/>
  <c r="L25" i="81"/>
  <c r="K25" i="81"/>
  <c r="F25" i="81"/>
  <c r="E25" i="81"/>
  <c r="D25" i="81"/>
  <c r="O24" i="81"/>
  <c r="N24" i="81"/>
  <c r="L24" i="81"/>
  <c r="K24" i="81"/>
  <c r="F24" i="81"/>
  <c r="E24" i="81"/>
  <c r="D24" i="81"/>
  <c r="O23" i="81"/>
  <c r="N23" i="81"/>
  <c r="L23" i="81"/>
  <c r="K23" i="81"/>
  <c r="F23" i="81"/>
  <c r="E23" i="81"/>
  <c r="D23" i="81"/>
  <c r="O22" i="81"/>
  <c r="N22" i="81"/>
  <c r="L22" i="81"/>
  <c r="K22" i="81"/>
  <c r="F22" i="81"/>
  <c r="E22" i="81"/>
  <c r="D22" i="81"/>
  <c r="O21" i="81"/>
  <c r="N21" i="81"/>
  <c r="L21" i="81"/>
  <c r="K21" i="81"/>
  <c r="F21" i="81"/>
  <c r="E21" i="81"/>
  <c r="D21" i="81"/>
  <c r="O20" i="81"/>
  <c r="N20" i="81"/>
  <c r="L20" i="81"/>
  <c r="K20" i="81"/>
  <c r="F20" i="81"/>
  <c r="E20" i="81"/>
  <c r="D20" i="81"/>
  <c r="O19" i="81"/>
  <c r="N19" i="81"/>
  <c r="L19" i="81"/>
  <c r="K19" i="81"/>
  <c r="F19" i="81"/>
  <c r="E19" i="81"/>
  <c r="D19" i="81"/>
  <c r="O18" i="81"/>
  <c r="N18" i="81"/>
  <c r="L18" i="81"/>
  <c r="K18" i="81"/>
  <c r="F18" i="81"/>
  <c r="E18" i="81"/>
  <c r="D18" i="81"/>
  <c r="O17" i="81"/>
  <c r="N17" i="81"/>
  <c r="L17" i="81"/>
  <c r="K17" i="81"/>
  <c r="F17" i="81"/>
  <c r="E17" i="81"/>
  <c r="D17" i="81"/>
  <c r="O16" i="81"/>
  <c r="N16" i="81"/>
  <c r="L16" i="81"/>
  <c r="K16" i="81"/>
  <c r="F16" i="81"/>
  <c r="E16" i="81"/>
  <c r="D16" i="81"/>
  <c r="O15" i="81"/>
  <c r="N15" i="81"/>
  <c r="L15" i="81"/>
  <c r="K15" i="81"/>
  <c r="F15" i="81"/>
  <c r="E15" i="81"/>
  <c r="D15" i="81"/>
  <c r="O14" i="81"/>
  <c r="N14" i="81"/>
  <c r="L14" i="81"/>
  <c r="K14" i="81"/>
  <c r="F14" i="81"/>
  <c r="E14" i="81"/>
  <c r="D14" i="81"/>
  <c r="O13" i="81"/>
  <c r="N13" i="81"/>
  <c r="L13" i="81"/>
  <c r="K13" i="81"/>
  <c r="F13" i="81"/>
  <c r="E13" i="81"/>
  <c r="D13" i="81"/>
  <c r="O12" i="81"/>
  <c r="N12" i="81"/>
  <c r="L12" i="81"/>
  <c r="K12" i="81"/>
  <c r="F12" i="81"/>
  <c r="E12" i="81"/>
  <c r="D12" i="81"/>
  <c r="O11" i="81"/>
  <c r="N11" i="81"/>
  <c r="L11" i="81"/>
  <c r="K11" i="81"/>
  <c r="F11" i="81"/>
  <c r="E11" i="81"/>
  <c r="D11" i="81"/>
  <c r="O10" i="81"/>
  <c r="N10" i="81"/>
  <c r="L10" i="81"/>
  <c r="K10" i="81"/>
  <c r="F10" i="81"/>
  <c r="E10" i="81"/>
  <c r="D10" i="81"/>
  <c r="O9" i="81"/>
  <c r="N9" i="81"/>
  <c r="L9" i="81"/>
  <c r="K9" i="81"/>
  <c r="F9" i="81"/>
  <c r="E9" i="81"/>
  <c r="D9" i="81"/>
  <c r="O8" i="81"/>
  <c r="N8" i="81"/>
  <c r="L8" i="81"/>
  <c r="K8" i="81"/>
  <c r="F8" i="81"/>
  <c r="E8" i="81"/>
  <c r="D8" i="81"/>
  <c r="O7" i="81"/>
  <c r="N7" i="81"/>
  <c r="L7" i="81"/>
  <c r="K7" i="81"/>
  <c r="F7" i="81"/>
  <c r="E7" i="81"/>
  <c r="D7" i="81"/>
  <c r="N6" i="81"/>
  <c r="J6" i="81"/>
  <c r="H6" i="81"/>
  <c r="D6" i="81"/>
  <c r="O6" i="8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I7" i="80"/>
  <c r="H7" i="80"/>
  <c r="G7" i="80"/>
  <c r="G15" i="80" s="1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H15" i="80" l="1"/>
  <c r="F83" i="66"/>
  <c r="M15" i="80"/>
  <c r="E38" i="81"/>
  <c r="I67" i="81"/>
  <c r="N55" i="66"/>
  <c r="P91" i="46"/>
  <c r="K62" i="81"/>
  <c r="D33" i="81"/>
  <c r="E96" i="83"/>
  <c r="P88" i="83"/>
  <c r="P82" i="48"/>
  <c r="J62" i="81"/>
  <c r="P83" i="48"/>
  <c r="P79" i="48"/>
  <c r="P30" i="48"/>
  <c r="P91" i="83"/>
  <c r="P87" i="83"/>
  <c r="P92" i="46"/>
  <c r="P88" i="46"/>
  <c r="P94" i="81"/>
  <c r="R16" i="80"/>
  <c r="P96" i="83"/>
  <c r="P89" i="83"/>
  <c r="P20" i="83"/>
  <c r="P93" i="46"/>
  <c r="P89" i="46"/>
  <c r="P87" i="81"/>
  <c r="P59" i="81"/>
  <c r="P60" i="81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P73" i="47"/>
  <c r="P84" i="47"/>
  <c r="L95" i="83"/>
  <c r="P70" i="83"/>
  <c r="P74" i="83"/>
  <c r="P84" i="83"/>
  <c r="F95" i="83"/>
  <c r="J62" i="83"/>
  <c r="K62" i="83"/>
  <c r="P79" i="83"/>
  <c r="O95" i="83"/>
  <c r="P5" i="83"/>
  <c r="P37" i="83" s="1"/>
  <c r="P66" i="83" s="1"/>
  <c r="P40" i="83"/>
  <c r="P43" i="83"/>
  <c r="P62" i="83"/>
  <c r="D6" i="83"/>
  <c r="H6" i="83"/>
  <c r="P28" i="83"/>
  <c r="P29" i="83"/>
  <c r="P33" i="83"/>
  <c r="P68" i="83"/>
  <c r="P71" i="83"/>
  <c r="P78" i="83"/>
  <c r="P76" i="83"/>
  <c r="P80" i="83"/>
  <c r="P81" i="83"/>
  <c r="P82" i="83"/>
  <c r="P85" i="83"/>
  <c r="P83" i="83"/>
  <c r="P86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1" i="83"/>
  <c r="P49" i="83"/>
  <c r="P52" i="83"/>
  <c r="P54" i="83"/>
  <c r="P50" i="83"/>
  <c r="F61" i="83"/>
  <c r="P41" i="83"/>
  <c r="P42" i="83"/>
  <c r="P45" i="83"/>
  <c r="P47" i="83"/>
  <c r="E61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1" i="83"/>
  <c r="E67" i="83"/>
  <c r="E6" i="83"/>
  <c r="I6" i="83" s="1"/>
  <c r="K32" i="83"/>
  <c r="K33" i="83" s="1"/>
  <c r="D38" i="83"/>
  <c r="D61" i="83"/>
  <c r="D62" i="83" s="1"/>
  <c r="H67" i="83"/>
  <c r="L32" i="83"/>
  <c r="E38" i="83"/>
  <c r="O61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S16" i="80"/>
  <c r="S18" i="80"/>
  <c r="P95" i="83"/>
  <c r="P61" i="83"/>
  <c r="P32" i="83"/>
  <c r="P95" i="81"/>
  <c r="P61" i="81"/>
  <c r="P32" i="81"/>
  <c r="S17" i="80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F66" i="36" l="1"/>
  <c r="L66" i="36" s="1"/>
  <c r="F66" i="3"/>
  <c r="L66" i="3" s="1"/>
  <c r="P66" i="3" s="1"/>
  <c r="H61" i="36" l="1"/>
  <c r="I61" i="36"/>
  <c r="N84" i="48" l="1"/>
  <c r="O84" i="48"/>
  <c r="L82" i="48"/>
  <c r="L84" i="48"/>
  <c r="F82" i="48"/>
  <c r="F84" i="48"/>
  <c r="P84" i="48" l="1"/>
  <c r="B95" i="36"/>
  <c r="C95" i="36"/>
  <c r="L37" i="70" l="1"/>
  <c r="L66" i="70" s="1"/>
  <c r="F37" i="70"/>
  <c r="F66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B32" i="47" l="1"/>
  <c r="C32" i="47"/>
  <c r="J68" i="47" l="1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P32" i="48" l="1"/>
  <c r="I32" i="46" l="1"/>
  <c r="K32" i="46" s="1"/>
  <c r="K33" i="46" s="1"/>
  <c r="H32" i="46"/>
  <c r="N42" i="66" l="1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45" i="66"/>
  <c r="P44" i="66"/>
  <c r="P42" i="66"/>
  <c r="N19" i="70" l="1"/>
  <c r="O19" i="70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N93" i="36"/>
  <c r="O93" i="36"/>
  <c r="L88" i="36"/>
  <c r="L89" i="36"/>
  <c r="L90" i="36"/>
  <c r="L91" i="36"/>
  <c r="L92" i="36"/>
  <c r="L93" i="36"/>
  <c r="F88" i="36"/>
  <c r="F89" i="36"/>
  <c r="F90" i="36"/>
  <c r="F91" i="36"/>
  <c r="F92" i="36"/>
  <c r="F93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19" i="70"/>
  <c r="P55" i="48"/>
  <c r="P86" i="47"/>
  <c r="P85" i="47"/>
  <c r="P82" i="47"/>
  <c r="P81" i="47"/>
  <c r="P87" i="46"/>
  <c r="P85" i="46"/>
  <c r="P83" i="46"/>
  <c r="P59" i="46"/>
  <c r="P93" i="36"/>
  <c r="P89" i="3"/>
  <c r="P91" i="3"/>
  <c r="P91" i="36"/>
  <c r="P87" i="47"/>
  <c r="P83" i="47"/>
  <c r="N54" i="48" l="1"/>
  <c r="O54" i="48"/>
  <c r="L54" i="48"/>
  <c r="F54" i="48"/>
  <c r="P54" i="48" l="1"/>
  <c r="I61" i="3" l="1"/>
  <c r="K95" i="46" l="1"/>
  <c r="H61" i="3" l="1"/>
  <c r="K88" i="47" l="1"/>
  <c r="L57" i="46" l="1"/>
  <c r="N57" i="46"/>
  <c r="O57" i="46"/>
  <c r="L58" i="46"/>
  <c r="N58" i="46"/>
  <c r="O58" i="46"/>
  <c r="F57" i="46"/>
  <c r="F58" i="46"/>
  <c r="P58" i="46" l="1"/>
  <c r="P57" i="46"/>
  <c r="N43" i="47" l="1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8" i="70" l="1"/>
  <c r="D69" i="70"/>
  <c r="D70" i="70"/>
  <c r="D71" i="70"/>
  <c r="D72" i="70"/>
  <c r="D73" i="70"/>
  <c r="D74" i="70"/>
  <c r="D75" i="70"/>
  <c r="D76" i="70"/>
  <c r="D77" i="70"/>
  <c r="D78" i="70"/>
  <c r="D92" i="70"/>
  <c r="D94" i="70"/>
  <c r="F95" i="70"/>
  <c r="L71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I7" i="74"/>
  <c r="H7" i="74"/>
  <c r="H15" i="74" s="1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N14" i="72"/>
  <c r="M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M15" i="74" l="1"/>
  <c r="H15" i="72"/>
  <c r="G15" i="73"/>
  <c r="M15" i="73"/>
  <c r="N15" i="71"/>
  <c r="G15" i="74"/>
  <c r="O17" i="72"/>
  <c r="P61" i="68"/>
  <c r="I16" i="74"/>
  <c r="I18" i="74"/>
  <c r="I16" i="72"/>
  <c r="I18" i="72"/>
  <c r="O16" i="73"/>
  <c r="O18" i="73"/>
  <c r="I17" i="73"/>
  <c r="S7" i="74"/>
  <c r="S9" i="74"/>
  <c r="S11" i="74"/>
  <c r="S13" i="74"/>
  <c r="S8" i="72"/>
  <c r="S10" i="72"/>
  <c r="S12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J39" i="66" l="1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B66" i="70" l="1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7" i="66" l="1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O96" i="70" l="1"/>
  <c r="N96" i="70"/>
  <c r="L96" i="70"/>
  <c r="K96" i="70"/>
  <c r="J96" i="70"/>
  <c r="F96" i="70"/>
  <c r="K94" i="70"/>
  <c r="J94" i="70"/>
  <c r="E94" i="70"/>
  <c r="K92" i="70"/>
  <c r="J92" i="70"/>
  <c r="E92" i="70"/>
  <c r="K91" i="70"/>
  <c r="J91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O70" i="70"/>
  <c r="N70" i="70"/>
  <c r="L70" i="70"/>
  <c r="K70" i="70"/>
  <c r="J70" i="70"/>
  <c r="F70" i="70"/>
  <c r="E70" i="70"/>
  <c r="O69" i="70"/>
  <c r="N69" i="70"/>
  <c r="L69" i="70"/>
  <c r="K69" i="70"/>
  <c r="J69" i="70"/>
  <c r="F69" i="70"/>
  <c r="E69" i="70"/>
  <c r="O68" i="70"/>
  <c r="N68" i="70"/>
  <c r="L68" i="70"/>
  <c r="K68" i="70"/>
  <c r="J68" i="70"/>
  <c r="F68" i="70"/>
  <c r="O95" i="70" s="1"/>
  <c r="E68" i="70"/>
  <c r="N95" i="70" s="1"/>
  <c r="N66" i="70"/>
  <c r="J66" i="70"/>
  <c r="H66" i="70"/>
  <c r="D66" i="70"/>
  <c r="O62" i="70"/>
  <c r="N62" i="70"/>
  <c r="L62" i="70"/>
  <c r="F62" i="70"/>
  <c r="I61" i="70"/>
  <c r="H61" i="70"/>
  <c r="K60" i="70"/>
  <c r="J60" i="70"/>
  <c r="E60" i="70"/>
  <c r="D60" i="70"/>
  <c r="K59" i="70"/>
  <c r="E59" i="70"/>
  <c r="D59" i="70"/>
  <c r="K58" i="70"/>
  <c r="E58" i="70"/>
  <c r="D58" i="70"/>
  <c r="K57" i="70"/>
  <c r="K55" i="70"/>
  <c r="E55" i="70"/>
  <c r="D55" i="70"/>
  <c r="K54" i="70"/>
  <c r="E54" i="70"/>
  <c r="D54" i="70"/>
  <c r="K53" i="70"/>
  <c r="E53" i="70"/>
  <c r="D53" i="70"/>
  <c r="O52" i="70"/>
  <c r="N52" i="70"/>
  <c r="O47" i="70"/>
  <c r="N47" i="70"/>
  <c r="L47" i="70"/>
  <c r="K47" i="70"/>
  <c r="F47" i="70"/>
  <c r="E47" i="70"/>
  <c r="D47" i="70"/>
  <c r="O46" i="70"/>
  <c r="N46" i="70"/>
  <c r="L46" i="70"/>
  <c r="K46" i="70"/>
  <c r="F46" i="70"/>
  <c r="E46" i="70"/>
  <c r="D46" i="70"/>
  <c r="O45" i="70"/>
  <c r="N45" i="70"/>
  <c r="L45" i="70"/>
  <c r="K45" i="70"/>
  <c r="F45" i="70"/>
  <c r="E45" i="70"/>
  <c r="D45" i="70"/>
  <c r="O44" i="70"/>
  <c r="N44" i="70"/>
  <c r="L44" i="70"/>
  <c r="K44" i="70"/>
  <c r="F44" i="70"/>
  <c r="E44" i="70"/>
  <c r="D44" i="70"/>
  <c r="O43" i="70"/>
  <c r="N43" i="70"/>
  <c r="L43" i="70"/>
  <c r="K43" i="70"/>
  <c r="F43" i="70"/>
  <c r="E43" i="70"/>
  <c r="D43" i="70"/>
  <c r="O42" i="70"/>
  <c r="N42" i="70"/>
  <c r="L42" i="70"/>
  <c r="K42" i="70"/>
  <c r="F42" i="70"/>
  <c r="E42" i="70"/>
  <c r="D42" i="70"/>
  <c r="O41" i="70"/>
  <c r="N41" i="70"/>
  <c r="L41" i="70"/>
  <c r="K41" i="70"/>
  <c r="F41" i="70"/>
  <c r="E41" i="70"/>
  <c r="D41" i="70"/>
  <c r="O40" i="70"/>
  <c r="N40" i="70"/>
  <c r="L40" i="70"/>
  <c r="K40" i="70"/>
  <c r="F40" i="70"/>
  <c r="E40" i="70"/>
  <c r="D40" i="70"/>
  <c r="O39" i="70"/>
  <c r="N39" i="70"/>
  <c r="L39" i="70"/>
  <c r="K39" i="70"/>
  <c r="F39" i="70"/>
  <c r="E39" i="70"/>
  <c r="D39" i="70"/>
  <c r="P37" i="70"/>
  <c r="P66" i="70" s="1"/>
  <c r="N37" i="70"/>
  <c r="J37" i="70"/>
  <c r="H37" i="70"/>
  <c r="D37" i="70"/>
  <c r="B37" i="70"/>
  <c r="O33" i="70"/>
  <c r="N33" i="70"/>
  <c r="L33" i="70"/>
  <c r="F33" i="70"/>
  <c r="E32" i="70"/>
  <c r="K31" i="70"/>
  <c r="E31" i="70"/>
  <c r="D31" i="70"/>
  <c r="K30" i="70"/>
  <c r="E30" i="70"/>
  <c r="D30" i="70"/>
  <c r="K29" i="70"/>
  <c r="E29" i="70"/>
  <c r="D29" i="70"/>
  <c r="K28" i="70"/>
  <c r="E28" i="70"/>
  <c r="D28" i="70"/>
  <c r="K27" i="70"/>
  <c r="E27" i="70"/>
  <c r="D27" i="70"/>
  <c r="K26" i="70"/>
  <c r="E26" i="70"/>
  <c r="D26" i="70"/>
  <c r="K25" i="70"/>
  <c r="E25" i="70"/>
  <c r="D25" i="70"/>
  <c r="K24" i="70"/>
  <c r="E24" i="70"/>
  <c r="D24" i="70"/>
  <c r="K23" i="70"/>
  <c r="E23" i="70"/>
  <c r="D23" i="70"/>
  <c r="K22" i="70"/>
  <c r="E22" i="70"/>
  <c r="D22" i="70"/>
  <c r="K21" i="70"/>
  <c r="E21" i="70"/>
  <c r="D21" i="70"/>
  <c r="K20" i="70"/>
  <c r="E20" i="70"/>
  <c r="D20" i="70"/>
  <c r="K19" i="70"/>
  <c r="E19" i="70"/>
  <c r="D19" i="70"/>
  <c r="K18" i="70"/>
  <c r="E18" i="70"/>
  <c r="D18" i="70"/>
  <c r="O17" i="70"/>
  <c r="K17" i="70"/>
  <c r="E17" i="70"/>
  <c r="D17" i="70"/>
  <c r="K16" i="70"/>
  <c r="E16" i="70"/>
  <c r="D16" i="70"/>
  <c r="K15" i="70"/>
  <c r="E15" i="70"/>
  <c r="D15" i="70"/>
  <c r="O14" i="70"/>
  <c r="N14" i="70"/>
  <c r="L14" i="70"/>
  <c r="K14" i="70"/>
  <c r="F14" i="70"/>
  <c r="E14" i="70"/>
  <c r="D14" i="70"/>
  <c r="O13" i="70"/>
  <c r="N13" i="70"/>
  <c r="L13" i="70"/>
  <c r="K13" i="70"/>
  <c r="F13" i="70"/>
  <c r="E13" i="70"/>
  <c r="D13" i="70"/>
  <c r="O12" i="70"/>
  <c r="N12" i="70"/>
  <c r="L12" i="70"/>
  <c r="K12" i="70"/>
  <c r="F12" i="70"/>
  <c r="E12" i="70"/>
  <c r="D12" i="70"/>
  <c r="O11" i="70"/>
  <c r="N11" i="70"/>
  <c r="L11" i="70"/>
  <c r="K11" i="70"/>
  <c r="F11" i="70"/>
  <c r="E11" i="70"/>
  <c r="D11" i="70"/>
  <c r="O10" i="70"/>
  <c r="N10" i="70"/>
  <c r="L10" i="70"/>
  <c r="K10" i="70"/>
  <c r="F10" i="70"/>
  <c r="E10" i="70"/>
  <c r="D10" i="70"/>
  <c r="O9" i="70"/>
  <c r="N9" i="70"/>
  <c r="L9" i="70"/>
  <c r="K9" i="70"/>
  <c r="F9" i="70"/>
  <c r="E9" i="70"/>
  <c r="D9" i="70"/>
  <c r="O8" i="70"/>
  <c r="N8" i="70"/>
  <c r="L8" i="70"/>
  <c r="K8" i="70"/>
  <c r="F8" i="70"/>
  <c r="E8" i="70"/>
  <c r="D8" i="70"/>
  <c r="O7" i="70"/>
  <c r="N7" i="70"/>
  <c r="L7" i="70"/>
  <c r="K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O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P95" i="70" l="1"/>
  <c r="L95" i="70"/>
  <c r="F61" i="70"/>
  <c r="N61" i="70"/>
  <c r="O61" i="70"/>
  <c r="E33" i="68"/>
  <c r="F55" i="66"/>
  <c r="L61" i="70"/>
  <c r="L55" i="66"/>
  <c r="D95" i="70"/>
  <c r="D96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61" i="70"/>
  <c r="D62" i="70" s="1"/>
  <c r="E61" i="70"/>
  <c r="P68" i="70"/>
  <c r="P70" i="70"/>
  <c r="P33" i="70"/>
  <c r="L95" i="68"/>
  <c r="P33" i="68"/>
  <c r="P39" i="66"/>
  <c r="P41" i="66"/>
  <c r="F32" i="66"/>
  <c r="N8" i="69"/>
  <c r="R7" i="69"/>
  <c r="P96" i="70"/>
  <c r="P39" i="70"/>
  <c r="P41" i="70"/>
  <c r="P43" i="70"/>
  <c r="P45" i="70"/>
  <c r="P47" i="70"/>
  <c r="P7" i="70"/>
  <c r="P9" i="70"/>
  <c r="P11" i="70"/>
  <c r="P13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62" i="70"/>
  <c r="P69" i="70"/>
  <c r="P40" i="70"/>
  <c r="P42" i="70"/>
  <c r="P44" i="70"/>
  <c r="P46" i="70"/>
  <c r="P52" i="70"/>
  <c r="P8" i="70"/>
  <c r="P10" i="70"/>
  <c r="P12" i="70"/>
  <c r="P14" i="70"/>
  <c r="N67" i="70"/>
  <c r="J67" i="70"/>
  <c r="H67" i="70"/>
  <c r="D67" i="70"/>
  <c r="B67" i="70"/>
  <c r="D6" i="70"/>
  <c r="H6" i="70"/>
  <c r="J6" i="70"/>
  <c r="N6" i="70"/>
  <c r="K32" i="70"/>
  <c r="K33" i="70" s="1"/>
  <c r="B38" i="70"/>
  <c r="D38" i="70"/>
  <c r="H38" i="70"/>
  <c r="J38" i="70"/>
  <c r="N38" i="70"/>
  <c r="O67" i="70"/>
  <c r="K67" i="70"/>
  <c r="I67" i="70"/>
  <c r="E67" i="70"/>
  <c r="C67" i="70"/>
  <c r="E6" i="70"/>
  <c r="I6" i="70" s="1"/>
  <c r="K6" i="70"/>
  <c r="O6" i="70"/>
  <c r="D32" i="70"/>
  <c r="D33" i="70" s="1"/>
  <c r="J32" i="70"/>
  <c r="J33" i="70" s="1"/>
  <c r="C38" i="70"/>
  <c r="E38" i="70"/>
  <c r="I38" i="70"/>
  <c r="K38" i="70"/>
  <c r="O38" i="70"/>
  <c r="J61" i="70"/>
  <c r="J62" i="70" s="1"/>
  <c r="E95" i="70"/>
  <c r="K95" i="70"/>
  <c r="K61" i="70"/>
  <c r="J95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61" i="70" l="1"/>
  <c r="P95" i="68"/>
  <c r="E62" i="70"/>
  <c r="R8" i="67"/>
  <c r="M8" i="69"/>
  <c r="R8" i="65"/>
  <c r="E96" i="70"/>
  <c r="K62" i="70"/>
  <c r="R8" i="69"/>
  <c r="P32" i="68"/>
  <c r="K33" i="68"/>
  <c r="P32" i="66"/>
  <c r="K33" i="66"/>
  <c r="E56" i="66"/>
  <c r="E33" i="66"/>
  <c r="K56" i="66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M55" i="49" l="1"/>
  <c r="F45" i="49"/>
  <c r="F55" i="49" s="1"/>
  <c r="H59" i="49"/>
  <c r="N55" i="49"/>
  <c r="P55" i="49" s="1"/>
  <c r="L38" i="49"/>
  <c r="N39" i="49" s="1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G30" i="49"/>
  <c r="I30" i="49" s="1"/>
  <c r="G29" i="49"/>
  <c r="I29" i="49" s="1"/>
  <c r="H28" i="49"/>
  <c r="G28" i="49"/>
  <c r="I28" i="49" s="1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M38" i="49"/>
  <c r="S39" i="49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37" i="49" l="1"/>
  <c r="S38" i="49"/>
  <c r="T38" i="49" s="1"/>
  <c r="N38" i="49"/>
  <c r="P38" i="49" s="1"/>
  <c r="T39" i="49"/>
  <c r="N58" i="49"/>
  <c r="P58" i="49" s="1"/>
  <c r="T59" i="49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6" i="49"/>
  <c r="G57" i="49"/>
  <c r="I57" i="49" s="1"/>
  <c r="H57" i="49"/>
  <c r="I26" i="49"/>
  <c r="I37" i="49"/>
  <c r="T40" i="49"/>
  <c r="P40" i="49"/>
  <c r="P39" i="49"/>
  <c r="P37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O68" i="48"/>
  <c r="N68" i="48"/>
  <c r="L68" i="48"/>
  <c r="K68" i="48"/>
  <c r="N66" i="48"/>
  <c r="J66" i="48"/>
  <c r="H66" i="48"/>
  <c r="D66" i="48"/>
  <c r="B66" i="48"/>
  <c r="O62" i="48"/>
  <c r="N62" i="48"/>
  <c r="L62" i="48"/>
  <c r="F62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O24" i="47"/>
  <c r="N24" i="47"/>
  <c r="L24" i="47"/>
  <c r="K24" i="47"/>
  <c r="J24" i="47"/>
  <c r="F24" i="47"/>
  <c r="O23" i="47"/>
  <c r="N23" i="47"/>
  <c r="L23" i="47"/>
  <c r="K23" i="47"/>
  <c r="J23" i="47"/>
  <c r="F23" i="47"/>
  <c r="O22" i="47"/>
  <c r="N22" i="47"/>
  <c r="L22" i="47"/>
  <c r="K22" i="47"/>
  <c r="J22" i="47"/>
  <c r="F22" i="47"/>
  <c r="O21" i="47"/>
  <c r="N21" i="47"/>
  <c r="L21" i="47"/>
  <c r="K21" i="47"/>
  <c r="J21" i="47"/>
  <c r="F21" i="47"/>
  <c r="O20" i="47"/>
  <c r="N20" i="47"/>
  <c r="L20" i="47"/>
  <c r="K20" i="47"/>
  <c r="J20" i="47"/>
  <c r="F20" i="47"/>
  <c r="O19" i="47"/>
  <c r="N19" i="47"/>
  <c r="L19" i="47"/>
  <c r="K19" i="47"/>
  <c r="J19" i="47"/>
  <c r="F19" i="47"/>
  <c r="O18" i="47"/>
  <c r="N18" i="47"/>
  <c r="L18" i="47"/>
  <c r="K18" i="47"/>
  <c r="J18" i="47"/>
  <c r="F18" i="47"/>
  <c r="O17" i="47"/>
  <c r="N17" i="47"/>
  <c r="L17" i="47"/>
  <c r="K17" i="47"/>
  <c r="J17" i="47"/>
  <c r="F17" i="47"/>
  <c r="O16" i="47"/>
  <c r="N16" i="47"/>
  <c r="L16" i="47"/>
  <c r="K16" i="47"/>
  <c r="J16" i="47"/>
  <c r="F16" i="47"/>
  <c r="O15" i="47"/>
  <c r="N15" i="47"/>
  <c r="L15" i="47"/>
  <c r="K15" i="47"/>
  <c r="J15" i="47"/>
  <c r="F15" i="47"/>
  <c r="O14" i="47"/>
  <c r="N14" i="47"/>
  <c r="L14" i="47"/>
  <c r="K14" i="47"/>
  <c r="J14" i="47"/>
  <c r="F14" i="47"/>
  <c r="O13" i="47"/>
  <c r="N13" i="47"/>
  <c r="L13" i="47"/>
  <c r="K13" i="47"/>
  <c r="J13" i="47"/>
  <c r="F13" i="47"/>
  <c r="O12" i="47"/>
  <c r="N12" i="47"/>
  <c r="L12" i="47"/>
  <c r="K12" i="47"/>
  <c r="J12" i="47"/>
  <c r="F12" i="47"/>
  <c r="O11" i="47"/>
  <c r="N11" i="47"/>
  <c r="L11" i="47"/>
  <c r="K11" i="47"/>
  <c r="J11" i="47"/>
  <c r="F11" i="47"/>
  <c r="O10" i="47"/>
  <c r="N10" i="47"/>
  <c r="L10" i="47"/>
  <c r="K10" i="47"/>
  <c r="J10" i="47"/>
  <c r="F10" i="47"/>
  <c r="O9" i="47"/>
  <c r="N9" i="47"/>
  <c r="L9" i="47"/>
  <c r="K9" i="47"/>
  <c r="J9" i="47"/>
  <c r="F9" i="47"/>
  <c r="O8" i="47"/>
  <c r="N8" i="47"/>
  <c r="L8" i="47"/>
  <c r="K8" i="47"/>
  <c r="J8" i="47"/>
  <c r="F8" i="47"/>
  <c r="O7" i="47"/>
  <c r="N7" i="47"/>
  <c r="L7" i="47"/>
  <c r="K7" i="47"/>
  <c r="J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E94" i="46"/>
  <c r="D94" i="46"/>
  <c r="E93" i="46"/>
  <c r="D93" i="46"/>
  <c r="E92" i="46"/>
  <c r="D92" i="46"/>
  <c r="E91" i="46"/>
  <c r="D91" i="46"/>
  <c r="E90" i="46"/>
  <c r="D90" i="46"/>
  <c r="E89" i="46"/>
  <c r="D89" i="46"/>
  <c r="E88" i="46"/>
  <c r="D88" i="46"/>
  <c r="E87" i="46"/>
  <c r="D87" i="46"/>
  <c r="E86" i="46"/>
  <c r="D86" i="46"/>
  <c r="E85" i="46"/>
  <c r="D85" i="46"/>
  <c r="E84" i="46"/>
  <c r="D84" i="46"/>
  <c r="E83" i="46"/>
  <c r="D83" i="46"/>
  <c r="E82" i="46"/>
  <c r="D82" i="46"/>
  <c r="E81" i="46"/>
  <c r="D81" i="46"/>
  <c r="E80" i="46"/>
  <c r="D80" i="46"/>
  <c r="E79" i="46"/>
  <c r="D79" i="46"/>
  <c r="E78" i="46"/>
  <c r="D78" i="46"/>
  <c r="E77" i="46"/>
  <c r="D77" i="46"/>
  <c r="E76" i="46"/>
  <c r="D76" i="46"/>
  <c r="O75" i="46"/>
  <c r="N75" i="46"/>
  <c r="L75" i="46"/>
  <c r="F75" i="46"/>
  <c r="E75" i="46"/>
  <c r="D75" i="46"/>
  <c r="O74" i="46"/>
  <c r="N74" i="46"/>
  <c r="L74" i="46"/>
  <c r="F74" i="46"/>
  <c r="E74" i="46"/>
  <c r="D74" i="46"/>
  <c r="O73" i="46"/>
  <c r="N73" i="46"/>
  <c r="L73" i="46"/>
  <c r="F73" i="46"/>
  <c r="E73" i="46"/>
  <c r="D73" i="46"/>
  <c r="O72" i="46"/>
  <c r="N72" i="46"/>
  <c r="L72" i="46"/>
  <c r="F72" i="46"/>
  <c r="E72" i="46"/>
  <c r="D72" i="46"/>
  <c r="O71" i="46"/>
  <c r="N71" i="46"/>
  <c r="L71" i="46"/>
  <c r="F71" i="46"/>
  <c r="E71" i="46"/>
  <c r="D71" i="46"/>
  <c r="O70" i="46"/>
  <c r="N70" i="46"/>
  <c r="L70" i="46"/>
  <c r="F70" i="46"/>
  <c r="E70" i="46"/>
  <c r="D70" i="46"/>
  <c r="F69" i="46"/>
  <c r="E69" i="46"/>
  <c r="D69" i="46"/>
  <c r="F68" i="46"/>
  <c r="E68" i="46"/>
  <c r="D68" i="46"/>
  <c r="N66" i="46"/>
  <c r="J66" i="46"/>
  <c r="H66" i="46"/>
  <c r="D66" i="46"/>
  <c r="O62" i="46"/>
  <c r="N62" i="46"/>
  <c r="L62" i="46"/>
  <c r="F62" i="46"/>
  <c r="I61" i="46"/>
  <c r="K61" i="46" s="1"/>
  <c r="K62" i="46" s="1"/>
  <c r="H61" i="46"/>
  <c r="E61" i="46"/>
  <c r="E60" i="46"/>
  <c r="D60" i="46"/>
  <c r="E59" i="46"/>
  <c r="D59" i="46"/>
  <c r="E58" i="46"/>
  <c r="D58" i="46"/>
  <c r="E57" i="46"/>
  <c r="D57" i="46"/>
  <c r="E56" i="46"/>
  <c r="D56" i="46"/>
  <c r="E55" i="46"/>
  <c r="D55" i="46"/>
  <c r="O54" i="46"/>
  <c r="N54" i="46"/>
  <c r="L54" i="46"/>
  <c r="F54" i="46"/>
  <c r="E54" i="46"/>
  <c r="D54" i="46"/>
  <c r="O53" i="46"/>
  <c r="P53" i="46" s="1"/>
  <c r="E53" i="46"/>
  <c r="D53" i="46"/>
  <c r="O52" i="46"/>
  <c r="N52" i="46"/>
  <c r="L52" i="46"/>
  <c r="F52" i="46"/>
  <c r="E52" i="46"/>
  <c r="D52" i="46"/>
  <c r="O51" i="46"/>
  <c r="N51" i="46"/>
  <c r="L51" i="46"/>
  <c r="F51" i="46"/>
  <c r="E51" i="46"/>
  <c r="D51" i="46"/>
  <c r="O50" i="46"/>
  <c r="N50" i="46"/>
  <c r="L50" i="46"/>
  <c r="F50" i="46"/>
  <c r="E50" i="46"/>
  <c r="D50" i="46"/>
  <c r="O49" i="46"/>
  <c r="N49" i="46"/>
  <c r="L49" i="46"/>
  <c r="F49" i="46"/>
  <c r="E49" i="46"/>
  <c r="D49" i="46"/>
  <c r="O48" i="46"/>
  <c r="N48" i="46"/>
  <c r="L48" i="46"/>
  <c r="F48" i="46"/>
  <c r="E48" i="46"/>
  <c r="D48" i="46"/>
  <c r="O47" i="46"/>
  <c r="N47" i="46"/>
  <c r="L47" i="46"/>
  <c r="F47" i="46"/>
  <c r="E47" i="46"/>
  <c r="D47" i="46"/>
  <c r="O46" i="46"/>
  <c r="N46" i="46"/>
  <c r="L46" i="46"/>
  <c r="F46" i="46"/>
  <c r="E46" i="46"/>
  <c r="D46" i="46"/>
  <c r="O45" i="46"/>
  <c r="N45" i="46"/>
  <c r="L45" i="46"/>
  <c r="F45" i="46"/>
  <c r="E45" i="46"/>
  <c r="D45" i="46"/>
  <c r="O44" i="46"/>
  <c r="N44" i="46"/>
  <c r="L44" i="46"/>
  <c r="F44" i="46"/>
  <c r="E44" i="46"/>
  <c r="D44" i="46"/>
  <c r="O43" i="46"/>
  <c r="N43" i="46"/>
  <c r="L43" i="46"/>
  <c r="F43" i="46"/>
  <c r="E43" i="46"/>
  <c r="D43" i="46"/>
  <c r="O42" i="46"/>
  <c r="N42" i="46"/>
  <c r="L42" i="46"/>
  <c r="F42" i="46"/>
  <c r="E42" i="46"/>
  <c r="D42" i="46"/>
  <c r="O41" i="46"/>
  <c r="N41" i="46"/>
  <c r="L41" i="46"/>
  <c r="F41" i="46"/>
  <c r="E41" i="46"/>
  <c r="D41" i="46"/>
  <c r="O40" i="46"/>
  <c r="N40" i="46"/>
  <c r="L40" i="46"/>
  <c r="F40" i="46"/>
  <c r="E40" i="46"/>
  <c r="D40" i="46"/>
  <c r="O39" i="46"/>
  <c r="N39" i="46"/>
  <c r="L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F31" i="46"/>
  <c r="E31" i="46"/>
  <c r="D31" i="46"/>
  <c r="O30" i="46"/>
  <c r="N30" i="46"/>
  <c r="L30" i="46"/>
  <c r="F30" i="46"/>
  <c r="E30" i="46"/>
  <c r="D30" i="46"/>
  <c r="O29" i="46"/>
  <c r="N29" i="46"/>
  <c r="L29" i="46"/>
  <c r="F29" i="46"/>
  <c r="E29" i="46"/>
  <c r="D29" i="46"/>
  <c r="O28" i="46"/>
  <c r="N28" i="46"/>
  <c r="L28" i="46"/>
  <c r="F28" i="46"/>
  <c r="E28" i="46"/>
  <c r="D28" i="46"/>
  <c r="L27" i="46"/>
  <c r="F27" i="46"/>
  <c r="E27" i="46"/>
  <c r="D27" i="46"/>
  <c r="L26" i="46"/>
  <c r="F26" i="46"/>
  <c r="E26" i="46"/>
  <c r="D26" i="46"/>
  <c r="E25" i="46"/>
  <c r="D25" i="46"/>
  <c r="E24" i="46"/>
  <c r="D24" i="46"/>
  <c r="O23" i="46"/>
  <c r="N23" i="46"/>
  <c r="L23" i="46"/>
  <c r="F23" i="46"/>
  <c r="E23" i="46"/>
  <c r="D23" i="46"/>
  <c r="O22" i="46"/>
  <c r="N22" i="46"/>
  <c r="L22" i="46"/>
  <c r="F22" i="46"/>
  <c r="E22" i="46"/>
  <c r="D22" i="46"/>
  <c r="O21" i="46"/>
  <c r="N21" i="46"/>
  <c r="L21" i="46"/>
  <c r="F21" i="46"/>
  <c r="E21" i="46"/>
  <c r="D21" i="46"/>
  <c r="O20" i="46"/>
  <c r="N20" i="46"/>
  <c r="L20" i="46"/>
  <c r="F20" i="46"/>
  <c r="E20" i="46"/>
  <c r="D20" i="46"/>
  <c r="O19" i="46"/>
  <c r="N19" i="46"/>
  <c r="L19" i="46"/>
  <c r="F19" i="46"/>
  <c r="E19" i="46"/>
  <c r="D19" i="46"/>
  <c r="O18" i="46"/>
  <c r="N18" i="46"/>
  <c r="L18" i="46"/>
  <c r="F18" i="46"/>
  <c r="E18" i="46"/>
  <c r="D18" i="46"/>
  <c r="O17" i="46"/>
  <c r="N17" i="46"/>
  <c r="L17" i="46"/>
  <c r="F17" i="46"/>
  <c r="E17" i="46"/>
  <c r="D17" i="46"/>
  <c r="O16" i="46"/>
  <c r="N16" i="46"/>
  <c r="L16" i="46"/>
  <c r="F16" i="46"/>
  <c r="E16" i="46"/>
  <c r="D16" i="46"/>
  <c r="O15" i="46"/>
  <c r="N15" i="46"/>
  <c r="L15" i="46"/>
  <c r="F15" i="46"/>
  <c r="E15" i="46"/>
  <c r="D15" i="46"/>
  <c r="O14" i="46"/>
  <c r="N14" i="46"/>
  <c r="L14" i="46"/>
  <c r="F14" i="46"/>
  <c r="E14" i="46"/>
  <c r="D14" i="46"/>
  <c r="O13" i="46"/>
  <c r="N13" i="46"/>
  <c r="L13" i="46"/>
  <c r="F13" i="46"/>
  <c r="E13" i="46"/>
  <c r="D13" i="46"/>
  <c r="O12" i="46"/>
  <c r="N12" i="46"/>
  <c r="L12" i="46"/>
  <c r="F12" i="46"/>
  <c r="E12" i="46"/>
  <c r="D12" i="46"/>
  <c r="O11" i="46"/>
  <c r="N11" i="46"/>
  <c r="L11" i="46"/>
  <c r="F11" i="46"/>
  <c r="E11" i="46"/>
  <c r="D11" i="46"/>
  <c r="O10" i="46"/>
  <c r="N10" i="46"/>
  <c r="L10" i="46"/>
  <c r="F10" i="46"/>
  <c r="E10" i="46"/>
  <c r="D10" i="46"/>
  <c r="O9" i="46"/>
  <c r="N9" i="46"/>
  <c r="L9" i="46"/>
  <c r="F9" i="46"/>
  <c r="E9" i="46"/>
  <c r="D9" i="46"/>
  <c r="O8" i="46"/>
  <c r="N8" i="46"/>
  <c r="L8" i="46"/>
  <c r="F8" i="46"/>
  <c r="E8" i="46"/>
  <c r="D8" i="46"/>
  <c r="O7" i="46"/>
  <c r="N7" i="46"/>
  <c r="L7" i="46"/>
  <c r="F7" i="46"/>
  <c r="E7" i="46"/>
  <c r="D7" i="46"/>
  <c r="C6" i="46"/>
  <c r="B6" i="46"/>
  <c r="N5" i="46"/>
  <c r="J5" i="46"/>
  <c r="H5" i="46"/>
  <c r="D5" i="46"/>
  <c r="I12" i="49" l="1"/>
  <c r="I19" i="49"/>
  <c r="P17" i="49"/>
  <c r="N20" i="49"/>
  <c r="P20" i="49" s="1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70" i="46"/>
  <c r="P72" i="46"/>
  <c r="P74" i="46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K67" i="36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E60" i="36"/>
  <c r="D60" i="36"/>
  <c r="K59" i="36"/>
  <c r="E59" i="36"/>
  <c r="D59" i="36"/>
  <c r="O58" i="36"/>
  <c r="N58" i="36"/>
  <c r="L58" i="36"/>
  <c r="K58" i="36"/>
  <c r="F58" i="36"/>
  <c r="E58" i="36"/>
  <c r="D58" i="36"/>
  <c r="O57" i="36"/>
  <c r="N57" i="36"/>
  <c r="L57" i="36"/>
  <c r="K57" i="36"/>
  <c r="F57" i="36"/>
  <c r="E57" i="36"/>
  <c r="D57" i="36"/>
  <c r="K56" i="36"/>
  <c r="F56" i="36"/>
  <c r="E56" i="36"/>
  <c r="D56" i="36"/>
  <c r="K55" i="36"/>
  <c r="E55" i="36"/>
  <c r="D55" i="36"/>
  <c r="K54" i="36"/>
  <c r="E54" i="36"/>
  <c r="D54" i="36"/>
  <c r="K53" i="36"/>
  <c r="E53" i="36"/>
  <c r="D53" i="36"/>
  <c r="K52" i="36"/>
  <c r="E52" i="36"/>
  <c r="D52" i="36"/>
  <c r="O51" i="36"/>
  <c r="N51" i="36"/>
  <c r="L51" i="36"/>
  <c r="K51" i="36"/>
  <c r="F51" i="36"/>
  <c r="E51" i="36"/>
  <c r="D51" i="36"/>
  <c r="O50" i="36"/>
  <c r="N50" i="36"/>
  <c r="L50" i="36"/>
  <c r="K50" i="36"/>
  <c r="F50" i="36"/>
  <c r="E50" i="36"/>
  <c r="D50" i="36"/>
  <c r="O49" i="36"/>
  <c r="N49" i="36"/>
  <c r="L49" i="36"/>
  <c r="K49" i="36"/>
  <c r="F49" i="36"/>
  <c r="E49" i="36"/>
  <c r="D49" i="36"/>
  <c r="O48" i="36"/>
  <c r="N48" i="36"/>
  <c r="L48" i="36"/>
  <c r="K48" i="36"/>
  <c r="F48" i="36"/>
  <c r="E48" i="36"/>
  <c r="D48" i="36"/>
  <c r="O47" i="36"/>
  <c r="N47" i="36"/>
  <c r="L47" i="36"/>
  <c r="K47" i="36"/>
  <c r="F47" i="36"/>
  <c r="E47" i="36"/>
  <c r="D47" i="36"/>
  <c r="O46" i="36"/>
  <c r="N46" i="36"/>
  <c r="L46" i="36"/>
  <c r="K46" i="36"/>
  <c r="F46" i="36"/>
  <c r="E46" i="36"/>
  <c r="D46" i="36"/>
  <c r="O45" i="36"/>
  <c r="N45" i="36"/>
  <c r="L45" i="36"/>
  <c r="K45" i="36"/>
  <c r="F45" i="36"/>
  <c r="E45" i="36"/>
  <c r="D45" i="36"/>
  <c r="O44" i="36"/>
  <c r="N44" i="36"/>
  <c r="L44" i="36"/>
  <c r="K44" i="36"/>
  <c r="F44" i="36"/>
  <c r="E44" i="36"/>
  <c r="D44" i="36"/>
  <c r="O43" i="36"/>
  <c r="N43" i="36"/>
  <c r="L43" i="36"/>
  <c r="K43" i="36"/>
  <c r="F43" i="36"/>
  <c r="E43" i="36"/>
  <c r="D43" i="36"/>
  <c r="O42" i="36"/>
  <c r="N42" i="36"/>
  <c r="L42" i="36"/>
  <c r="K42" i="36"/>
  <c r="F42" i="36"/>
  <c r="E42" i="36"/>
  <c r="D42" i="36"/>
  <c r="O41" i="36"/>
  <c r="N41" i="36"/>
  <c r="L41" i="36"/>
  <c r="K41" i="36"/>
  <c r="F41" i="36"/>
  <c r="E41" i="36"/>
  <c r="D41" i="36"/>
  <c r="O40" i="36"/>
  <c r="N40" i="36"/>
  <c r="L40" i="36"/>
  <c r="K40" i="36"/>
  <c r="F40" i="36"/>
  <c r="E40" i="36"/>
  <c r="D40" i="36"/>
  <c r="O39" i="36"/>
  <c r="N39" i="36"/>
  <c r="L39" i="36"/>
  <c r="K39" i="36"/>
  <c r="F39" i="36"/>
  <c r="E39" i="36"/>
  <c r="D39" i="36"/>
  <c r="O33" i="36"/>
  <c r="N33" i="36"/>
  <c r="L33" i="36"/>
  <c r="F33" i="36"/>
  <c r="L32" i="36"/>
  <c r="J32" i="36"/>
  <c r="C32" i="36"/>
  <c r="E32" i="36" s="1"/>
  <c r="B32" i="36"/>
  <c r="D32" i="36" s="1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E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I32" i="3"/>
  <c r="K32" i="3" s="1"/>
  <c r="H32" i="3"/>
  <c r="J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C32" i="3"/>
  <c r="E32" i="3" s="1"/>
  <c r="B32" i="3"/>
  <c r="D32" i="3" s="1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J20" i="2" l="1"/>
  <c r="I20" i="2"/>
  <c r="P32" i="47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M10" i="2"/>
  <c r="P95" i="48"/>
  <c r="N95" i="36"/>
  <c r="P82" i="36"/>
  <c r="P72" i="36"/>
  <c r="P59" i="36"/>
  <c r="Q48" i="2"/>
  <c r="P3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Q30" i="2" l="1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E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9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</calcChain>
</file>

<file path=xl/sharedStrings.xml><?xml version="1.0" encoding="utf-8"?>
<sst xmlns="http://schemas.openxmlformats.org/spreadsheetml/2006/main" count="2031" uniqueCount="245">
  <si>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</si>
  <si>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</si>
  <si>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</si>
  <si>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</si>
  <si>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</si>
  <si>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</si>
  <si>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</si>
  <si>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</si>
  <si>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</si>
  <si>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</si>
  <si>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</si>
  <si>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</si>
  <si>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</si>
  <si>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</si>
  <si>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</si>
  <si>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</si>
  <si>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</si>
  <si>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</si>
  <si>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</si>
  <si>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</si>
  <si>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</si>
  <si>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</si>
  <si>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</si>
  <si>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</si>
  <si>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</si>
  <si>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</si>
  <si>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</si>
  <si>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</si>
  <si>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</si>
  <si>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</si>
  <si>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</si>
  <si>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</si>
  <si>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</si>
  <si>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</si>
  <si>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</si>
  <si>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</si>
  <si>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</si>
  <si>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</si>
  <si>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(ex-mesa)</t>
  </si>
  <si>
    <t>Vinho com Indicação de Casta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</si>
  <si>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</si>
  <si>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</si>
  <si>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</si>
  <si>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</si>
  <si>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</si>
  <si>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</si>
  <si>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</si>
  <si>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</si>
  <si>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</si>
  <si>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</si>
  <si>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</si>
  <si>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</si>
  <si>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</si>
  <si>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</si>
  <si>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</si>
  <si>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</si>
  <si>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</si>
  <si>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</si>
  <si>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</si>
  <si>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</si>
  <si>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</si>
  <si>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</si>
  <si>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</si>
  <si>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</si>
  <si>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</si>
  <si>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</si>
  <si>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</si>
  <si>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</si>
  <si>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</si>
  <si>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</si>
  <si>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</si>
  <si>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</si>
  <si>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</si>
  <si>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</si>
  <si>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</si>
  <si>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</si>
  <si>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</si>
  <si>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</si>
  <si>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</si>
  <si>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</si>
  <si>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</si>
  <si>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</si>
  <si>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</si>
  <si>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</si>
  <si>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</si>
  <si>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</si>
  <si>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</si>
  <si>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</si>
  <si>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</si>
  <si>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</si>
  <si>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</si>
  <si>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</si>
  <si>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</si>
  <si>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</si>
  <si>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</si>
  <si>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Vinhos Espumantes e Espumosos com Destino a uma Seleção de Mercados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</si>
  <si>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</si>
  <si>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</si>
  <si>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</si>
  <si>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</si>
  <si>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</si>
  <si>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</si>
  <si>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</si>
  <si>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</si>
  <si>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</si>
  <si>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</si>
  <si>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</si>
  <si>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6 - Evolução das Exportações de Vinho (NC 2204) por Mercado / Acondicionamento</t>
  </si>
  <si>
    <t>8 - Evolução das Exportações com Destino a uma Selecção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</si>
  <si>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</si>
  <si>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</si>
  <si>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</si>
  <si>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</si>
  <si>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2019 - Dados Definitivos</t>
  </si>
  <si>
    <t>2018 - Dados Definitivos</t>
  </si>
  <si>
    <t>Vinho Certificado</t>
  </si>
  <si>
    <t>2020 - Dados Definitivos - 9 de setembro</t>
  </si>
  <si>
    <t>10 - Evolução das Exportações de Vinho com DO + IG + Vinho ( ex-vinho mesa) por Mercado / Acondicionamento</t>
  </si>
  <si>
    <t>11 - Evolução das Exportações de Vinho com DO + Vinho com IG + Vinho (ex-vinho mesa) com Destino a uma Selecção de Mercados</t>
  </si>
  <si>
    <t>12 - Evolução das Exportações de Vinho com DO + IG por Mercado / Acondicionamento</t>
  </si>
  <si>
    <t>13 - Evolução das Exportações de Vinho com DO + Vinho com IG com Destino a uma Selecção de Mercados</t>
  </si>
  <si>
    <t>14 - Evolução das Exportações de Vinho com DO por Mercado / Acondicionamento</t>
  </si>
  <si>
    <t>15 - Evolução das Exportações de Vinho com DO com Destino a uma Selecção de Mercados</t>
  </si>
  <si>
    <t>16 - Evolução das Exportações de Vinho com DO Vinho Verde -  Branco e Acondicionamento até 2 litros - com Destino a uma Seleção de Mercados</t>
  </si>
  <si>
    <t>17 - Evolução das Exportações de Vinho com IG por Mercado / Acondicionamento</t>
  </si>
  <si>
    <t>18 - Evolução das Exportações de Vinho com IG com Destino a uma Seleção de Mercados</t>
  </si>
  <si>
    <t>23 - Evolução das Exportações de Vinho Licoroso com DO Porto por Mercado</t>
  </si>
  <si>
    <t>24 - Evolução das Exportações de Vinho Licoroso com DO Porto com Destino a uma Seleção de Mercados</t>
  </si>
  <si>
    <t>25 - Evolução das Exportações de Vinho Licoroso com DO Madeira por Mercado</t>
  </si>
  <si>
    <t>26 - Evolução das Exportações de Vinho Licoroso com DO Madeira com Destino a uma Seleção de Mercados</t>
  </si>
  <si>
    <t>Vinho Licoroso com DO / IG</t>
  </si>
  <si>
    <t>Vinho Licoroso sem DO / IG</t>
  </si>
  <si>
    <t>Evolução das Exportações de Vinho com DO + IG + Vinho (ex-mesa) por Mercado / Acondicionamento</t>
  </si>
  <si>
    <t>Evolução das Exportações de Vinho com DO + Vinho com IG + Vinho (ex-mesa) com Destino a uma Seleção de Mercados</t>
  </si>
  <si>
    <t>Evolução das Exportações de Vinho com DO + IG por Mercado / Acondicionamento</t>
  </si>
  <si>
    <t>Evolução das Exportações de Vinho com DO + Vinho com IG  com Destino a uma Seleção de Mercados</t>
  </si>
  <si>
    <t>Evolução das Exportações de Vinho com DO por Mercado / Acondicionamento</t>
  </si>
  <si>
    <t>Evolução das Exportações de Vinho com DO Vinho Verde -  Branco e Acondicionamento até 2 litros - com Destino a uma Seleção de Mercados</t>
  </si>
  <si>
    <t>Evolução das Exportações de Vinho com IG por Mercado / Acondicionamento</t>
  </si>
  <si>
    <t>Evolução das Exportações de Vinho com IG com Destino a uma Seleção de Mercados</t>
  </si>
  <si>
    <t>Evolução das Exportações de Vinho Licoroso com DO Porto com Destino a uma Seleção de Mercados</t>
  </si>
  <si>
    <t>Evolução das Exportações de Vinho Licoroso com DO Porto por Mercado</t>
  </si>
  <si>
    <t>Evolução das Exportações de Vinho Licoroso com DO Madeira por Mercado</t>
  </si>
  <si>
    <t>Evolução das Exportações de Vinho Licoroso com DO Madeira com Destino a uma Seleção de Mercados</t>
  </si>
  <si>
    <t>Evolução das Exportações de Vinho com DO com Destino a uma Seleção de Mercados</t>
  </si>
  <si>
    <t>2021  - Dados Definitivos - 09-08-2022</t>
  </si>
  <si>
    <t>2007/2022</t>
  </si>
  <si>
    <t>Ano Móvel</t>
  </si>
  <si>
    <t>D       2023/2022</t>
  </si>
  <si>
    <t>2023 /2022</t>
  </si>
  <si>
    <t>2023 / 2022</t>
  </si>
  <si>
    <t>2023/2022</t>
  </si>
  <si>
    <t>2022 - Dados Preliminares a 10-06-2023</t>
  </si>
  <si>
    <t>maio 2023 versus maio 2022</t>
  </si>
  <si>
    <t>5 - Exportações por Tipo de produto -maio 2023 vs maio 2022</t>
  </si>
  <si>
    <t>7 - Evolução das Exportações de Vinho (NC 2204) por Mercado / Acondicionamento - maio 2023 vs maio 2022</t>
  </si>
  <si>
    <t>9 - Evolução das Exportações com Destino a uma Selecção de Mercado -maio  2023 vs maio 2022</t>
  </si>
  <si>
    <t>jan-maio</t>
  </si>
  <si>
    <t>jun 2021 a maio 2022</t>
  </si>
  <si>
    <t>jun 22 a maio 2023</t>
  </si>
  <si>
    <t>Exportações por Tipo de Produto - maio 2023 vs maio 2022</t>
  </si>
  <si>
    <t>Evolução das Exportações de Vinho (NC 2204) por Mercado / Acondicionamento - maio 2023 vs maio 2022</t>
  </si>
  <si>
    <t>Evolução das Exportações com Destino a uma Seleção de Mercados (NC 2204) - maio 2023 vs maio 2022</t>
  </si>
  <si>
    <t>E.U.AMERICA</t>
  </si>
  <si>
    <t>FRANCA</t>
  </si>
  <si>
    <t>BRASIL</t>
  </si>
  <si>
    <t>REINO UNIDO</t>
  </si>
  <si>
    <t>ALEMANHA</t>
  </si>
  <si>
    <t>CANADA</t>
  </si>
  <si>
    <t>PAISES BAIXOS</t>
  </si>
  <si>
    <t>ANGOLA</t>
  </si>
  <si>
    <t>SUICA</t>
  </si>
  <si>
    <t>BELGICA</t>
  </si>
  <si>
    <t>POLONIA</t>
  </si>
  <si>
    <t>SUECIA</t>
  </si>
  <si>
    <t>ESPANHA</t>
  </si>
  <si>
    <t>DINAMARCA</t>
  </si>
  <si>
    <t>LUXEMBURGO</t>
  </si>
  <si>
    <t>FINLANDIA</t>
  </si>
  <si>
    <t>NORUEGA</t>
  </si>
  <si>
    <t>FEDERAÇÃO RUSSA</t>
  </si>
  <si>
    <t>PAISES PT N/ DETERM.</t>
  </si>
  <si>
    <t>JAPAO</t>
  </si>
  <si>
    <t>CHINA</t>
  </si>
  <si>
    <t>ITALIA</t>
  </si>
  <si>
    <t>GUINE BISSAU</t>
  </si>
  <si>
    <t>LETONIA</t>
  </si>
  <si>
    <t>IRLANDA</t>
  </si>
  <si>
    <t>AUSTRIA</t>
  </si>
  <si>
    <t>ROMENIA</t>
  </si>
  <si>
    <t>ESTONIA</t>
  </si>
  <si>
    <t>REP. CHECA</t>
  </si>
  <si>
    <t>LITUANIA</t>
  </si>
  <si>
    <t>REINO UNIDO (IRLANDA DO NORTE)</t>
  </si>
  <si>
    <t>CHIPRE</t>
  </si>
  <si>
    <t>REP. ESLOVACA</t>
  </si>
  <si>
    <t>HUNGRIA</t>
  </si>
  <si>
    <t>COREIA DO SUL</t>
  </si>
  <si>
    <t>MACAU</t>
  </si>
  <si>
    <t>UCRANIA</t>
  </si>
  <si>
    <t>AUSTRALIA</t>
  </si>
  <si>
    <t>MOCAMBIQUE</t>
  </si>
  <si>
    <t>CABO VERDE</t>
  </si>
  <si>
    <t>ISRAEL</t>
  </si>
  <si>
    <t>S.TOME PRINCIPE</t>
  </si>
  <si>
    <t>SINGAPURA</t>
  </si>
  <si>
    <t>SUAZILANDIA</t>
  </si>
  <si>
    <t>MEXICO</t>
  </si>
  <si>
    <t>EMIRATOS ARABES</t>
  </si>
  <si>
    <t>COLOMBIA</t>
  </si>
  <si>
    <t>TURQUIA</t>
  </si>
  <si>
    <t>BIELORRUSSIA</t>
  </si>
  <si>
    <t>ESLOVENIA</t>
  </si>
  <si>
    <t>URUGUAI</t>
  </si>
  <si>
    <t>ISLANDIA</t>
  </si>
  <si>
    <t>AFRICA DO SUL</t>
  </si>
  <si>
    <t>ZAIRE</t>
  </si>
  <si>
    <t>BULGARIA</t>
  </si>
  <si>
    <t>MALTA</t>
  </si>
  <si>
    <t>FILIPINAS</t>
  </si>
  <si>
    <t>PARAGUAI</t>
  </si>
  <si>
    <t>TAIWAN</t>
  </si>
  <si>
    <t>ANDORRA</t>
  </si>
  <si>
    <t>GANA</t>
  </si>
  <si>
    <t>RUANDA</t>
  </si>
  <si>
    <t>GRECIA</t>
  </si>
  <si>
    <t>INDIA</t>
  </si>
  <si>
    <t>MARROCOS</t>
  </si>
  <si>
    <t>SENEGAL</t>
  </si>
  <si>
    <t>GUINE EQUATORIAL</t>
  </si>
  <si>
    <t>CAMAROES</t>
  </si>
  <si>
    <t>NOVA ZELANDIA</t>
  </si>
  <si>
    <t>VENEZUELA</t>
  </si>
  <si>
    <t>NIGERIA</t>
  </si>
  <si>
    <t>PROV/ABAST.BORDO PT</t>
  </si>
  <si>
    <t>TIMOR LESTE</t>
  </si>
  <si>
    <t>INDONESIA</t>
  </si>
  <si>
    <t>HONG-KONG</t>
  </si>
  <si>
    <t>CATAR</t>
  </si>
  <si>
    <t>COSTA DO MARFIM</t>
  </si>
  <si>
    <t>ARGENTINA</t>
  </si>
  <si>
    <t>CAZAQUISTAO</t>
  </si>
  <si>
    <t>ILHAS TURCAS/CAICOS</t>
  </si>
  <si>
    <t>CURAÇAU</t>
  </si>
  <si>
    <t>PANAMA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</si>
</sst>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0.0%"/>
    <numFmt numFmtId="165" formatCode="0.0"/>
    <numFmt numFmtId="166" formatCode="#,##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8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363">
    <xf numFmtId="0" fontId="0" fillId="0" borderId="0" xfId="0"/>
    <xf numFmtId="0" fontId="8" fillId="0" borderId="0" xfId="0" applyFont="1"/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7" fillId="0" borderId="0" xfId="1"/>
    <xf numFmtId="0" fontId="0" fillId="0" borderId="0" xfId="0" applyAlignment="1">
      <alignment vertical="top" wrapText="1"/>
    </xf>
    <xf numFmtId="0" fontId="1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0" fillId="0" borderId="0" xfId="0" applyNumberFormat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2" xfId="0" applyFont="1" applyBorder="1"/>
    <xf numFmtId="164" fontId="10" fillId="0" borderId="0" xfId="0" applyNumberFormat="1" applyFont="1"/>
    <xf numFmtId="0" fontId="8" fillId="0" borderId="4" xfId="0" applyFont="1" applyBorder="1"/>
    <xf numFmtId="164" fontId="5" fillId="0" borderId="18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23" xfId="0" applyNumberFormat="1" applyFont="1" applyBorder="1"/>
    <xf numFmtId="164" fontId="5" fillId="0" borderId="29" xfId="0" applyNumberFormat="1" applyFont="1" applyBorder="1"/>
    <xf numFmtId="164" fontId="5" fillId="0" borderId="17" xfId="0" applyNumberFormat="1" applyFont="1" applyBorder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Border="1"/>
    <xf numFmtId="164" fontId="5" fillId="0" borderId="32" xfId="0" applyNumberFormat="1" applyFont="1" applyBorder="1"/>
    <xf numFmtId="164" fontId="5" fillId="0" borderId="34" xfId="0" applyNumberFormat="1" applyFont="1" applyBorder="1"/>
    <xf numFmtId="164" fontId="5" fillId="0" borderId="35" xfId="0" applyNumberFormat="1" applyFont="1" applyBorder="1"/>
    <xf numFmtId="164" fontId="5" fillId="0" borderId="28" xfId="0" applyNumberFormat="1" applyFont="1" applyBorder="1"/>
    <xf numFmtId="2" fontId="8" fillId="0" borderId="4" xfId="0" applyNumberFormat="1" applyFont="1" applyBorder="1"/>
    <xf numFmtId="2" fontId="0" fillId="0" borderId="12" xfId="0" applyNumberFormat="1" applyBorder="1"/>
    <xf numFmtId="2" fontId="0" fillId="0" borderId="9" xfId="0" applyNumberFormat="1" applyBorder="1"/>
    <xf numFmtId="2" fontId="9" fillId="0" borderId="3" xfId="0" applyNumberFormat="1" applyFont="1" applyBorder="1"/>
    <xf numFmtId="164" fontId="9" fillId="0" borderId="17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/>
    <xf numFmtId="164" fontId="5" fillId="0" borderId="1" xfId="0" applyNumberFormat="1" applyFont="1" applyBorder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6" fontId="8" fillId="0" borderId="0" xfId="0" applyNumberFormat="1" applyFont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/>
    </xf>
    <xf numFmtId="0" fontId="9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6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2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2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8" xfId="0" applyFont="1" applyFill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8" fillId="0" borderId="35" xfId="0" applyNumberFormat="1" applyFont="1" applyBorder="1"/>
    <xf numFmtId="164" fontId="5" fillId="0" borderId="8" xfId="0" applyNumberFormat="1" applyFont="1" applyBorder="1"/>
    <xf numFmtId="164" fontId="5" fillId="0" borderId="14" xfId="0" applyNumberFormat="1" applyFont="1" applyBorder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4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4" xfId="0" applyNumberFormat="1" applyBorder="1"/>
    <xf numFmtId="0" fontId="9" fillId="2" borderId="6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164" fontId="17" fillId="0" borderId="17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3" fontId="0" fillId="0" borderId="88" xfId="0" applyNumberFormat="1" applyBorder="1"/>
    <xf numFmtId="3" fontId="0" fillId="0" borderId="89" xfId="0" applyNumberFormat="1" applyBorder="1"/>
    <xf numFmtId="3" fontId="0" fillId="0" borderId="90" xfId="0" applyNumberFormat="1" applyBorder="1"/>
    <xf numFmtId="0" fontId="8" fillId="0" borderId="0" xfId="0" applyFont="1" applyAlignment="1">
      <alignment horizontal="right"/>
    </xf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5" xfId="0" applyNumberFormat="1" applyFont="1" applyBorder="1"/>
    <xf numFmtId="164" fontId="17" fillId="0" borderId="1" xfId="0" applyNumberFormat="1" applyFont="1" applyBorder="1"/>
    <xf numFmtId="3" fontId="0" fillId="0" borderId="25" xfId="0" applyNumberFormat="1" applyBorder="1"/>
    <xf numFmtId="3" fontId="10" fillId="0" borderId="15" xfId="0" applyNumberFormat="1" applyFont="1" applyBorder="1"/>
    <xf numFmtId="3" fontId="10" fillId="0" borderId="81" xfId="0" applyNumberFormat="1" applyFont="1" applyBorder="1"/>
    <xf numFmtId="3" fontId="8" fillId="0" borderId="3" xfId="0" applyNumberFormat="1" applyFont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1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3" fontId="8" fillId="0" borderId="27" xfId="0" applyNumberFormat="1" applyFont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1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5" xfId="0" applyNumberFormat="1" applyBorder="1" applyAlignment="1">
      <alignment horizontal="center"/>
    </xf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/>
    <xf numFmtId="164" fontId="18" fillId="4" borderId="0" xfId="0" applyNumberFormat="1" applyFont="1" applyFill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1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0" fontId="9" fillId="2" borderId="92" xfId="0" applyFont="1" applyFill="1" applyBorder="1" applyAlignment="1">
      <alignment horizontal="center" vertical="center"/>
    </xf>
    <xf numFmtId="0" fontId="9" fillId="2" borderId="93" xfId="0" applyFont="1" applyFill="1" applyBorder="1" applyAlignment="1">
      <alignment horizontal="center"/>
    </xf>
    <xf numFmtId="0" fontId="9" fillId="2" borderId="94" xfId="0" applyFont="1" applyFill="1" applyBorder="1" applyAlignment="1">
      <alignment horizontal="center"/>
    </xf>
    <xf numFmtId="0" fontId="7" fillId="0" borderId="0" xfId="1" applyFill="1"/>
    <xf numFmtId="6" fontId="9" fillId="2" borderId="62" xfId="0" applyNumberFormat="1" applyFont="1" applyFill="1" applyBorder="1" applyAlignment="1">
      <alignment horizontal="center"/>
    </xf>
    <xf numFmtId="164" fontId="14" fillId="4" borderId="35" xfId="0" applyNumberFormat="1" applyFont="1" applyFill="1" applyBorder="1"/>
    <xf numFmtId="0" fontId="17" fillId="0" borderId="0" xfId="0" applyFont="1"/>
    <xf numFmtId="0" fontId="9" fillId="2" borderId="59" xfId="0" applyFont="1" applyFill="1" applyBorder="1" applyAlignment="1">
      <alignment horizontal="center"/>
    </xf>
    <xf numFmtId="165" fontId="0" fillId="0" borderId="0" xfId="0" applyNumberFormat="1"/>
    <xf numFmtId="0" fontId="9" fillId="0" borderId="52" xfId="0" applyFont="1" applyBorder="1" applyAlignment="1">
      <alignment vertical="center"/>
    </xf>
    <xf numFmtId="3" fontId="0" fillId="0" borderId="86" xfId="0" applyNumberFormat="1" applyBorder="1"/>
    <xf numFmtId="164" fontId="0" fillId="0" borderId="34" xfId="0" applyNumberFormat="1" applyBorder="1"/>
    <xf numFmtId="164" fontId="5" fillId="0" borderId="48" xfId="0" applyNumberFormat="1" applyFont="1" applyBorder="1"/>
    <xf numFmtId="164" fontId="5" fillId="0" borderId="85" xfId="0" applyNumberFormat="1" applyFont="1" applyBorder="1"/>
    <xf numFmtId="164" fontId="5" fillId="0" borderId="24" xfId="0" applyNumberFormat="1" applyFont="1" applyBorder="1"/>
    <xf numFmtId="164" fontId="5" fillId="0" borderId="49" xfId="0" applyNumberFormat="1" applyFont="1" applyBorder="1"/>
    <xf numFmtId="164" fontId="5" fillId="0" borderId="87" xfId="0" applyNumberFormat="1" applyFont="1" applyBorder="1"/>
    <xf numFmtId="164" fontId="5" fillId="0" borderId="27" xfId="0" applyNumberFormat="1" applyFont="1" applyBorder="1"/>
    <xf numFmtId="3" fontId="0" fillId="0" borderId="85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6" xfId="0" applyNumberForma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164" fontId="5" fillId="0" borderId="4" xfId="0" applyNumberFormat="1" applyFont="1" applyBorder="1"/>
    <xf numFmtId="6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3" fillId="0" borderId="7" xfId="0" applyFont="1" applyBorder="1"/>
    <xf numFmtId="0" fontId="9" fillId="0" borderId="88" xfId="0" applyFont="1" applyBorder="1" applyAlignment="1">
      <alignment horizontal="center"/>
    </xf>
    <xf numFmtId="166" fontId="0" fillId="0" borderId="0" xfId="0" applyNumberFormat="1"/>
    <xf numFmtId="0" fontId="9" fillId="2" borderId="38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wrapText="1"/>
    </xf>
    <xf numFmtId="164" fontId="5" fillId="0" borderId="8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 wrapText="1"/>
    </xf>
    <xf numFmtId="0" fontId="6" fillId="0" borderId="24" xfId="0" applyFont="1" applyBorder="1"/>
    <xf numFmtId="3" fontId="0" fillId="0" borderId="31" xfId="0" applyNumberFormat="1" applyBorder="1"/>
    <xf numFmtId="4" fontId="0" fillId="0" borderId="24" xfId="0" applyNumberFormat="1" applyBorder="1"/>
    <xf numFmtId="0" fontId="15" fillId="0" borderId="0" xfId="0" applyFont="1" applyAlignment="1">
      <alignment horizontal="center"/>
    </xf>
    <xf numFmtId="0" fontId="9" fillId="2" borderId="5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5" xfId="0" applyFont="1" applyFill="1" applyBorder="1" applyAlignment="1">
      <alignment horizontal="center" vertical="center" wrapText="1"/>
    </xf>
    <xf numFmtId="0" fontId="9" fillId="2" borderId="83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 wrapText="1"/>
    </xf>
    <xf numFmtId="0" fontId="9" fillId="2" borderId="82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5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91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9" fillId="2" borderId="7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1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'1'!$B$6:$Q$6</c:f>
              <c:numCache>
                <c:formatCode>#,##0</c:formatCode>
                <c:ptCount val="16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925952.67900000024</c:v>
                </c:pt>
                <c:pt idx="15">
                  <c:v>938781.55699999968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486A-9B1D-D8DD0E33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'1'!$B$30:$Q$30</c:f>
              <c:numCache>
                <c:formatCode>#,##0</c:formatCode>
                <c:ptCount val="16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  <c:pt idx="15">
                  <c:v>2787.6490000000008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AFD-80B9-D3A3938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'1'!$B$32:$Q$32</c:f>
              <c:numCache>
                <c:formatCode>#,##0</c:formatCode>
                <c:ptCount val="16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495580.34200000018</c:v>
                </c:pt>
                <c:pt idx="15">
                  <c:v>518438.1660000002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9FD-A510-D3605B98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6-45A0-BF27-58C6CF84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'1'!$B$8:$Q$8</c:f>
              <c:numCache>
                <c:formatCode>#,##0</c:formatCode>
                <c:ptCount val="16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167736.79199999999</c:v>
                </c:pt>
                <c:pt idx="15">
                  <c:v>197368.76900000003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49-85EC-557F8F1F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'1'!$B$10:$Q$10</c:f>
              <c:numCache>
                <c:formatCode>#,##0</c:formatCode>
                <c:ptCount val="16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758215.88700000022</c:v>
                </c:pt>
                <c:pt idx="15">
                  <c:v>741412.78799999971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78F-A562-6183FD33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D8B-AB7E-83867EB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'1'!$B$17:$Q$17</c:f>
              <c:numCache>
                <c:formatCode>#,##0</c:formatCode>
                <c:ptCount val="16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427968.65799999994</c:v>
                </c:pt>
                <c:pt idx="15">
                  <c:v>417555.74200000014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3-4D58-8058-CE2B5B7A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'1'!$B$19:$Q$19</c:f>
              <c:numCache>
                <c:formatCode>#,##0</c:formatCode>
                <c:ptCount val="16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165333.11300000001</c:v>
                </c:pt>
                <c:pt idx="15">
                  <c:v>194581.12000000002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9-4F86-89CE-F581F2BD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'1'!$B$21:$Q$21</c:f>
              <c:numCache>
                <c:formatCode>#,##0</c:formatCode>
                <c:ptCount val="16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262635.54499999993</c:v>
                </c:pt>
                <c:pt idx="15">
                  <c:v>222974.62200000012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4-4EF9-B2B1-A05657E3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D-49E5-9394-C632C286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'1'!$B$28:$Q$28</c:f>
              <c:numCache>
                <c:formatCode>#,##0</c:formatCode>
                <c:ptCount val="16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497984.02100000018</c:v>
                </c:pt>
                <c:pt idx="15">
                  <c:v>521225.81500000018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DBD-8C1C-C20B41F0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5</xdr:row>
      <xdr:rowOff>76200</xdr:rowOff>
    </xdr:from>
    <xdr:to>
      <xdr:col>18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69929F-F374-470C-8CBD-86A2A53E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76200</xdr:colOff>
      <xdr:row>7</xdr:row>
      <xdr:rowOff>0</xdr:rowOff>
    </xdr:from>
    <xdr:to>
      <xdr:col>18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B0ADC-C97B-4B74-982A-3EA1AA7A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9</xdr:row>
      <xdr:rowOff>0</xdr:rowOff>
    </xdr:from>
    <xdr:to>
      <xdr:col>18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1795A-CEB1-4788-B789-6586EA0A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7F7E0A-90E1-420B-899E-F703908F5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16</xdr:row>
      <xdr:rowOff>28575</xdr:rowOff>
    </xdr:from>
    <xdr:to>
      <xdr:col>17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1492C3-8B38-4C36-AFFE-BF782D22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18</xdr:row>
      <xdr:rowOff>76200</xdr:rowOff>
    </xdr:from>
    <xdr:to>
      <xdr:col>17</xdr:col>
      <xdr:colOff>1219200</xdr:colOff>
      <xdr:row>19</xdr:row>
      <xdr:rowOff>276225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5CEC65-0766-4AF7-A021-F3B1C7E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A0E977-5600-469E-A2BC-44480015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A93C7A6-C639-4FDF-85F7-D7A5B7BC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47625</xdr:colOff>
      <xdr:row>27</xdr:row>
      <xdr:rowOff>104775</xdr:rowOff>
    </xdr:from>
    <xdr:to>
      <xdr:col>18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58C8290-FC42-42D1-8A94-9B2832EB4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47625</xdr:colOff>
      <xdr:row>28</xdr:row>
      <xdr:rowOff>352424</xdr:rowOff>
    </xdr:from>
    <xdr:to>
      <xdr:col>18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F597CB4-2EFF-4282-9186-E2080CEE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57150</xdr:colOff>
      <xdr:row>31</xdr:row>
      <xdr:rowOff>95250</xdr:rowOff>
    </xdr:from>
    <xdr:to>
      <xdr:col>18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31136BB-C5F0-4F52-8D10-1E129B54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101E881-33F7-4830-9ED6-50F3C0262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tabSelected="1" zoomScaleNormal="100" workbookViewId="0">
      <selection activeCell="L19" sqref="L19"/>
    </sheetView>
  </sheetViews>
  <sheetFormatPr defaultRowHeight="15" x14ac:dyDescent="0.25"/>
  <cols>
    <col min="1" max="1" width="3.140625" customWidth="1"/>
  </cols>
  <sheetData>
    <row r="2" spans="2:11" ht="15.75" x14ac:dyDescent="0.25">
      <c r="E2" s="304" t="s">
        <v>25</v>
      </c>
      <c r="F2" s="304"/>
      <c r="G2" s="304"/>
      <c r="H2" s="304"/>
      <c r="I2" s="304"/>
      <c r="J2" s="304"/>
      <c r="K2" s="304"/>
    </row>
    <row r="3" spans="2:11" ht="15.75" x14ac:dyDescent="0.25">
      <c r="E3" s="304" t="s">
        <v>153</v>
      </c>
      <c r="F3" s="304"/>
      <c r="G3" s="304"/>
      <c r="H3" s="304"/>
      <c r="I3" s="304"/>
      <c r="J3" s="304"/>
      <c r="K3" s="304"/>
    </row>
    <row r="7" spans="2:11" ht="15.95" customHeight="1" x14ac:dyDescent="0.25"/>
    <row r="8" spans="2:11" ht="15.95" customHeight="1" x14ac:dyDescent="0.25">
      <c r="B8" s="5" t="s">
        <v>26</v>
      </c>
      <c r="C8" s="5"/>
    </row>
    <row r="9" spans="2:11" ht="15.95" customHeight="1" x14ac:dyDescent="0.25"/>
    <row r="10" spans="2:11" ht="15.95" customHeight="1" x14ac:dyDescent="0.25">
      <c r="B10" s="5" t="s">
        <v>102</v>
      </c>
      <c r="G10" t="s">
        <v>91</v>
      </c>
    </row>
    <row r="11" spans="2:11" ht="15.95" customHeight="1" x14ac:dyDescent="0.25"/>
    <row r="12" spans="2:11" ht="15.95" customHeight="1" x14ac:dyDescent="0.25">
      <c r="B12" s="5" t="s">
        <v>98</v>
      </c>
    </row>
    <row r="13" spans="2:11" ht="15.95" customHeight="1" x14ac:dyDescent="0.25">
      <c r="B13" s="5"/>
      <c r="C13" s="5"/>
      <c r="D13" s="5"/>
      <c r="E13" s="5"/>
      <c r="F13" s="5"/>
      <c r="G13" s="5"/>
    </row>
    <row r="14" spans="2:11" ht="15.95" customHeight="1" x14ac:dyDescent="0.25">
      <c r="B14" s="5" t="s">
        <v>97</v>
      </c>
      <c r="C14" s="5"/>
      <c r="D14" s="5"/>
      <c r="E14" s="5"/>
      <c r="F14" s="5"/>
      <c r="G14" s="5"/>
    </row>
    <row r="15" spans="2:11" ht="15.95" customHeight="1" x14ac:dyDescent="0.25"/>
    <row r="16" spans="2:11" ht="15.95" customHeight="1" x14ac:dyDescent="0.25">
      <c r="B16" s="5" t="s">
        <v>101</v>
      </c>
    </row>
    <row r="17" spans="2:8" ht="15.95" customHeight="1" x14ac:dyDescent="0.25">
      <c r="B17" s="5"/>
    </row>
    <row r="18" spans="2:8" ht="15.95" customHeight="1" x14ac:dyDescent="0.25">
      <c r="B18" s="5" t="s">
        <v>154</v>
      </c>
    </row>
    <row r="19" spans="2:8" ht="15.95" customHeight="1" x14ac:dyDescent="0.25">
      <c r="B19" s="5"/>
    </row>
    <row r="20" spans="2:8" ht="15.95" customHeight="1" x14ac:dyDescent="0.25">
      <c r="B20" s="267" t="s">
        <v>107</v>
      </c>
    </row>
    <row r="21" spans="2:8" ht="15.95" customHeight="1" x14ac:dyDescent="0.25">
      <c r="B21" s="5"/>
    </row>
    <row r="22" spans="2:8" ht="15.95" customHeight="1" x14ac:dyDescent="0.25">
      <c r="B22" s="5" t="s">
        <v>155</v>
      </c>
    </row>
    <row r="23" spans="2:8" ht="15.95" customHeight="1" x14ac:dyDescent="0.25"/>
    <row r="24" spans="2:8" ht="15.95" customHeight="1" x14ac:dyDescent="0.25">
      <c r="B24" s="267" t="s">
        <v>108</v>
      </c>
    </row>
    <row r="25" spans="2:8" ht="15.95" customHeight="1" x14ac:dyDescent="0.25"/>
    <row r="26" spans="2:8" ht="15.95" customHeight="1" x14ac:dyDescent="0.25">
      <c r="B26" s="267" t="s">
        <v>156</v>
      </c>
    </row>
    <row r="27" spans="2:8" ht="15.95" customHeight="1" x14ac:dyDescent="0.25">
      <c r="B27" s="5"/>
      <c r="C27" s="5"/>
      <c r="D27" s="5"/>
      <c r="E27" s="5"/>
      <c r="F27" s="5"/>
      <c r="G27" s="5"/>
      <c r="H27" s="5"/>
    </row>
    <row r="28" spans="2:8" ht="15.95" customHeight="1" x14ac:dyDescent="0.25">
      <c r="B28" s="267" t="s">
        <v>117</v>
      </c>
    </row>
    <row r="29" spans="2:8" ht="15.95" customHeight="1" x14ac:dyDescent="0.25">
      <c r="B29" s="5"/>
    </row>
    <row r="30" spans="2:8" x14ac:dyDescent="0.25">
      <c r="B30" s="267" t="s">
        <v>118</v>
      </c>
    </row>
    <row r="31" spans="2:8" x14ac:dyDescent="0.25">
      <c r="B31" s="5"/>
    </row>
    <row r="32" spans="2:8" x14ac:dyDescent="0.25">
      <c r="B32" s="267" t="s">
        <v>119</v>
      </c>
    </row>
    <row r="33" spans="2:2" x14ac:dyDescent="0.25">
      <c r="B33" s="5"/>
    </row>
    <row r="34" spans="2:2" x14ac:dyDescent="0.25">
      <c r="B34" s="267" t="s">
        <v>120</v>
      </c>
    </row>
    <row r="36" spans="2:2" x14ac:dyDescent="0.25">
      <c r="B36" s="267" t="s">
        <v>121</v>
      </c>
    </row>
    <row r="38" spans="2:2" x14ac:dyDescent="0.25">
      <c r="B38" s="267" t="s">
        <v>122</v>
      </c>
    </row>
    <row r="39" spans="2:2" x14ac:dyDescent="0.25">
      <c r="B39" s="267"/>
    </row>
    <row r="40" spans="2:2" x14ac:dyDescent="0.25">
      <c r="B40" s="267" t="s">
        <v>123</v>
      </c>
    </row>
    <row r="42" spans="2:2" x14ac:dyDescent="0.25">
      <c r="B42" s="267" t="s">
        <v>124</v>
      </c>
    </row>
    <row r="44" spans="2:2" x14ac:dyDescent="0.25">
      <c r="B44" s="267" t="s">
        <v>125</v>
      </c>
    </row>
    <row r="46" spans="2:2" x14ac:dyDescent="0.25">
      <c r="B46" s="267" t="s">
        <v>109</v>
      </c>
    </row>
    <row r="48" spans="2:2" x14ac:dyDescent="0.25">
      <c r="B48" s="267" t="s">
        <v>110</v>
      </c>
    </row>
    <row r="50" spans="2:2" x14ac:dyDescent="0.25">
      <c r="B50" s="267" t="s">
        <v>111</v>
      </c>
    </row>
    <row r="52" spans="2:2" x14ac:dyDescent="0.25">
      <c r="B52" s="267" t="s">
        <v>112</v>
      </c>
    </row>
    <row r="54" spans="2:2" x14ac:dyDescent="0.25">
      <c r="B54" s="267" t="s">
        <v>126</v>
      </c>
    </row>
    <row r="56" spans="2:2" x14ac:dyDescent="0.25">
      <c r="B56" s="267" t="s">
        <v>127</v>
      </c>
    </row>
    <row r="58" spans="2:2" x14ac:dyDescent="0.25">
      <c r="B58" s="267" t="s">
        <v>128</v>
      </c>
    </row>
    <row r="60" spans="2:2" x14ac:dyDescent="0.25">
      <c r="B60" s="267" t="s">
        <v>129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zoomScaleNormal="100" workbookViewId="0">
      <selection activeCell="J92" sqref="J92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31</v>
      </c>
    </row>
    <row r="3" spans="1:17" ht="8.25" customHeight="1" thickBot="1" x14ac:dyDescent="0.3"/>
    <row r="4" spans="1:17" x14ac:dyDescent="0.25">
      <c r="A4" s="353" t="s">
        <v>3</v>
      </c>
      <c r="B4" s="347" t="s">
        <v>1</v>
      </c>
      <c r="C4" s="340"/>
      <c r="D4" s="347" t="s">
        <v>104</v>
      </c>
      <c r="E4" s="340"/>
      <c r="F4" s="130" t="s">
        <v>0</v>
      </c>
      <c r="H4" s="356" t="s">
        <v>19</v>
      </c>
      <c r="I4" s="357"/>
      <c r="J4" s="347" t="s">
        <v>13</v>
      </c>
      <c r="K4" s="345"/>
      <c r="L4" s="130" t="s">
        <v>0</v>
      </c>
      <c r="N4" s="339" t="s">
        <v>22</v>
      </c>
      <c r="O4" s="340"/>
      <c r="P4" s="130" t="s">
        <v>0</v>
      </c>
    </row>
    <row r="5" spans="1:17" x14ac:dyDescent="0.25">
      <c r="A5" s="354"/>
      <c r="B5" s="348" t="s">
        <v>157</v>
      </c>
      <c r="C5" s="342"/>
      <c r="D5" s="348" t="str">
        <f>B5</f>
        <v>jan-maio</v>
      </c>
      <c r="E5" s="342"/>
      <c r="F5" s="131" t="s">
        <v>150</v>
      </c>
      <c r="H5" s="337" t="str">
        <f>B5</f>
        <v>jan-maio</v>
      </c>
      <c r="I5" s="342"/>
      <c r="J5" s="348" t="str">
        <f>B5</f>
        <v>jan-maio</v>
      </c>
      <c r="K5" s="338"/>
      <c r="L5" s="131" t="str">
        <f>F5</f>
        <v>2023 / 2022</v>
      </c>
      <c r="N5" s="337" t="str">
        <f>B5</f>
        <v>jan-maio</v>
      </c>
      <c r="O5" s="338"/>
      <c r="P5" s="131" t="str">
        <f>L5</f>
        <v>2023 / 2022</v>
      </c>
    </row>
    <row r="6" spans="1:17" ht="19.5" customHeight="1" thickBot="1" x14ac:dyDescent="0.3">
      <c r="A6" s="355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1" t="s">
        <v>1</v>
      </c>
      <c r="H6" s="25">
        <f>B6</f>
        <v>2022</v>
      </c>
      <c r="I6" s="134">
        <f>C6</f>
        <v>2023</v>
      </c>
      <c r="J6" s="99">
        <f>B6</f>
        <v>2022</v>
      </c>
      <c r="K6" s="134">
        <f>C6</f>
        <v>2023</v>
      </c>
      <c r="L6" s="260">
        <v>1000</v>
      </c>
      <c r="N6" s="25">
        <f>B6</f>
        <v>2022</v>
      </c>
      <c r="O6" s="134">
        <f>C6</f>
        <v>2023</v>
      </c>
      <c r="P6" s="132"/>
    </row>
    <row r="7" spans="1:17" ht="20.100000000000001" customHeight="1" x14ac:dyDescent="0.25">
      <c r="A7" s="8" t="s">
        <v>163</v>
      </c>
      <c r="B7" s="19">
        <v>115413.32000000002</v>
      </c>
      <c r="C7" s="147">
        <v>102858.79999999997</v>
      </c>
      <c r="D7" s="214">
        <f>B7/$B$33</f>
        <v>8.8572006536289466E-2</v>
      </c>
      <c r="E7" s="246">
        <f>C7/$C$33</f>
        <v>8.0319980544315314E-2</v>
      </c>
      <c r="F7" s="52">
        <f>(C7-B7)/B7</f>
        <v>-0.10877877874061716</v>
      </c>
      <c r="H7" s="19">
        <v>47008.451000000023</v>
      </c>
      <c r="I7" s="147">
        <v>43721.253999999994</v>
      </c>
      <c r="J7" s="214">
        <f t="shared" ref="J7:J32" si="0">H7/$H$33</f>
        <v>0.13001888356255492</v>
      </c>
      <c r="K7" s="246">
        <f>I7/$I$33</f>
        <v>0.12091512501976323</v>
      </c>
      <c r="L7" s="52">
        <f>(I7-H7)/H7</f>
        <v>-6.9927788090699425E-2</v>
      </c>
      <c r="N7" s="40">
        <f t="shared" ref="N7:N33" si="1">(H7/B7)*10</f>
        <v>4.0730524864894289</v>
      </c>
      <c r="O7" s="149">
        <f t="shared" ref="O7:O33" si="2">(I7/C7)*10</f>
        <v>4.2506089901884918</v>
      </c>
      <c r="P7" s="52">
        <f>(O7-N7)/N7</f>
        <v>4.3592981992750898E-2</v>
      </c>
      <c r="Q7" s="2"/>
    </row>
    <row r="8" spans="1:17" ht="20.100000000000001" customHeight="1" x14ac:dyDescent="0.25">
      <c r="A8" s="8" t="s">
        <v>164</v>
      </c>
      <c r="B8" s="19">
        <v>171050.71000000002</v>
      </c>
      <c r="C8" s="140">
        <v>145280.57</v>
      </c>
      <c r="D8" s="214">
        <f t="shared" ref="D8:D32" si="3">B8/$B$33</f>
        <v>0.13126998343134877</v>
      </c>
      <c r="E8" s="215">
        <f t="shared" ref="E8:E32" si="4">C8/$C$33</f>
        <v>0.11344612766109503</v>
      </c>
      <c r="F8" s="52">
        <f t="shared" ref="F8:F33" si="5">(C8-B8)/B8</f>
        <v>-0.15065789554454356</v>
      </c>
      <c r="H8" s="19">
        <v>46348.787000000018</v>
      </c>
      <c r="I8" s="140">
        <v>43217.928000000022</v>
      </c>
      <c r="J8" s="214">
        <f t="shared" si="0"/>
        <v>0.12819434403866356</v>
      </c>
      <c r="K8" s="215">
        <f t="shared" ref="K8:K32" si="6">I8/$I$33</f>
        <v>0.11952313095171353</v>
      </c>
      <c r="L8" s="52">
        <f t="shared" ref="L8:L33" si="7">(I8-H8)/H8</f>
        <v>-6.7549966302246384E-2</v>
      </c>
      <c r="N8" s="40">
        <f t="shared" si="1"/>
        <v>2.7096518336579845</v>
      </c>
      <c r="O8" s="143">
        <f t="shared" si="2"/>
        <v>2.9747906413087462</v>
      </c>
      <c r="P8" s="52">
        <f t="shared" ref="P8:P33" si="8">(O8-N8)/N8</f>
        <v>9.7849769611481327E-2</v>
      </c>
      <c r="Q8" s="2"/>
    </row>
    <row r="9" spans="1:17" ht="20.100000000000001" customHeight="1" x14ac:dyDescent="0.25">
      <c r="A9" s="8" t="s">
        <v>165</v>
      </c>
      <c r="B9" s="19">
        <v>85584.299999999974</v>
      </c>
      <c r="C9" s="140">
        <v>91755.909999999931</v>
      </c>
      <c r="D9" s="214">
        <f t="shared" si="3"/>
        <v>6.5680228062096779E-2</v>
      </c>
      <c r="E9" s="215">
        <f t="shared" si="4"/>
        <v>7.1649998891936739E-2</v>
      </c>
      <c r="F9" s="52">
        <f t="shared" si="5"/>
        <v>7.211147371655735E-2</v>
      </c>
      <c r="H9" s="19">
        <v>24728.363999999987</v>
      </c>
      <c r="I9" s="140">
        <v>28265.444000000014</v>
      </c>
      <c r="J9" s="214">
        <f t="shared" si="0"/>
        <v>6.8395239817803641E-2</v>
      </c>
      <c r="K9" s="215">
        <f t="shared" si="6"/>
        <v>7.8170669464309478E-2</v>
      </c>
      <c r="L9" s="52">
        <f t="shared" si="7"/>
        <v>0.14303736389516222</v>
      </c>
      <c r="N9" s="40">
        <f t="shared" si="1"/>
        <v>2.8893575106649227</v>
      </c>
      <c r="O9" s="143">
        <f t="shared" si="2"/>
        <v>3.0805039152246474</v>
      </c>
      <c r="P9" s="52">
        <f t="shared" si="8"/>
        <v>6.6155331714467025E-2</v>
      </c>
      <c r="Q9" s="2"/>
    </row>
    <row r="10" spans="1:17" ht="20.100000000000001" customHeight="1" x14ac:dyDescent="0.25">
      <c r="A10" s="8" t="s">
        <v>166</v>
      </c>
      <c r="B10" s="19">
        <v>80077.33</v>
      </c>
      <c r="C10" s="140">
        <v>79319.129999999946</v>
      </c>
      <c r="D10" s="214">
        <f t="shared" si="3"/>
        <v>6.1453996784501197E-2</v>
      </c>
      <c r="E10" s="215">
        <f t="shared" si="4"/>
        <v>6.1938414393246023E-2</v>
      </c>
      <c r="F10" s="52">
        <f t="shared" si="5"/>
        <v>-9.4683476584453471E-3</v>
      </c>
      <c r="H10" s="19">
        <v>24632.963999999996</v>
      </c>
      <c r="I10" s="140">
        <v>27013.238999999994</v>
      </c>
      <c r="J10" s="214">
        <f t="shared" si="0"/>
        <v>6.8131376592617462E-2</v>
      </c>
      <c r="K10" s="215">
        <f t="shared" si="6"/>
        <v>7.470758205777317E-2</v>
      </c>
      <c r="L10" s="52">
        <f t="shared" si="7"/>
        <v>9.6629662593587934E-2</v>
      </c>
      <c r="N10" s="40">
        <f t="shared" si="1"/>
        <v>3.0761470193873839</v>
      </c>
      <c r="O10" s="143">
        <f t="shared" si="2"/>
        <v>3.4056398500588712</v>
      </c>
      <c r="P10" s="52">
        <f t="shared" si="8"/>
        <v>0.10711218566435941</v>
      </c>
      <c r="Q10" s="2"/>
    </row>
    <row r="11" spans="1:17" ht="20.100000000000001" customHeight="1" x14ac:dyDescent="0.25">
      <c r="A11" s="8" t="s">
        <v>167</v>
      </c>
      <c r="B11" s="19">
        <v>89759.760000000009</v>
      </c>
      <c r="C11" s="140">
        <v>80587.02999999997</v>
      </c>
      <c r="D11" s="214">
        <f t="shared" si="3"/>
        <v>6.8884614439787134E-2</v>
      </c>
      <c r="E11" s="215">
        <f t="shared" si="4"/>
        <v>6.2928487224468435E-2</v>
      </c>
      <c r="F11" s="52">
        <f t="shared" si="5"/>
        <v>-0.10219200675224664</v>
      </c>
      <c r="H11" s="19">
        <v>21165.234999999979</v>
      </c>
      <c r="I11" s="140">
        <v>20147.386000000006</v>
      </c>
      <c r="J11" s="214">
        <f t="shared" si="0"/>
        <v>5.8540117074674679E-2</v>
      </c>
      <c r="K11" s="215">
        <f t="shared" si="6"/>
        <v>5.5719437896530333E-2</v>
      </c>
      <c r="L11" s="52">
        <f t="shared" si="7"/>
        <v>-4.8090607073343332E-2</v>
      </c>
      <c r="N11" s="40">
        <f t="shared" si="1"/>
        <v>2.3579870311596172</v>
      </c>
      <c r="O11" s="143">
        <f t="shared" si="2"/>
        <v>2.5000779902175339</v>
      </c>
      <c r="P11" s="52">
        <f t="shared" si="8"/>
        <v>6.0259431956264327E-2</v>
      </c>
      <c r="Q11" s="2"/>
    </row>
    <row r="12" spans="1:17" ht="20.100000000000001" customHeight="1" x14ac:dyDescent="0.25">
      <c r="A12" s="8" t="s">
        <v>168</v>
      </c>
      <c r="B12" s="19">
        <v>59056.879999999976</v>
      </c>
      <c r="C12" s="140">
        <v>52367.239999999969</v>
      </c>
      <c r="D12" s="214">
        <f t="shared" si="3"/>
        <v>4.5322206842094655E-2</v>
      </c>
      <c r="E12" s="215">
        <f t="shared" si="4"/>
        <v>4.089232713155791E-2</v>
      </c>
      <c r="F12" s="52">
        <f t="shared" si="5"/>
        <v>-0.1132745244923201</v>
      </c>
      <c r="H12" s="19">
        <v>23017.836000000003</v>
      </c>
      <c r="I12" s="140">
        <v>19854.790999999997</v>
      </c>
      <c r="J12" s="214">
        <f t="shared" si="0"/>
        <v>6.3664155595043626E-2</v>
      </c>
      <c r="K12" s="215">
        <f t="shared" si="6"/>
        <v>5.4910239674421733E-2</v>
      </c>
      <c r="L12" s="52">
        <f t="shared" si="7"/>
        <v>-0.13741713165390548</v>
      </c>
      <c r="N12" s="40">
        <f t="shared" si="1"/>
        <v>3.8975706132799455</v>
      </c>
      <c r="O12" s="143">
        <f t="shared" si="2"/>
        <v>3.7914526333639142</v>
      </c>
      <c r="P12" s="52">
        <f t="shared" si="8"/>
        <v>-2.7226698486093402E-2</v>
      </c>
      <c r="Q12" s="2"/>
    </row>
    <row r="13" spans="1:17" ht="20.100000000000001" customHeight="1" x14ac:dyDescent="0.25">
      <c r="A13" s="8" t="s">
        <v>169</v>
      </c>
      <c r="B13" s="19">
        <v>55209.200000000004</v>
      </c>
      <c r="C13" s="140">
        <v>72189.59</v>
      </c>
      <c r="D13" s="214">
        <f t="shared" si="3"/>
        <v>4.2369369698950797E-2</v>
      </c>
      <c r="E13" s="215">
        <f t="shared" si="4"/>
        <v>5.6371126868115323E-2</v>
      </c>
      <c r="F13" s="52">
        <f t="shared" si="5"/>
        <v>0.30756450011954511</v>
      </c>
      <c r="H13" s="19">
        <v>18626.489999999998</v>
      </c>
      <c r="I13" s="140">
        <v>19094.08500000001</v>
      </c>
      <c r="J13" s="214">
        <f t="shared" si="0"/>
        <v>5.1518299007323007E-2</v>
      </c>
      <c r="K13" s="215">
        <f t="shared" si="6"/>
        <v>5.2806437686187757E-2</v>
      </c>
      <c r="L13" s="52">
        <f t="shared" si="7"/>
        <v>2.5103763511000309E-2</v>
      </c>
      <c r="N13" s="40">
        <f t="shared" si="1"/>
        <v>3.3738018301297599</v>
      </c>
      <c r="O13" s="143">
        <f t="shared" si="2"/>
        <v>2.6449914731473072</v>
      </c>
      <c r="P13" s="52">
        <f t="shared" si="8"/>
        <v>-0.21602049962561728</v>
      </c>
      <c r="Q13" s="2"/>
    </row>
    <row r="14" spans="1:17" ht="20.100000000000001" customHeight="1" x14ac:dyDescent="0.25">
      <c r="A14" s="8" t="s">
        <v>170</v>
      </c>
      <c r="B14" s="19">
        <v>121630.22999999997</v>
      </c>
      <c r="C14" s="140">
        <v>129266.70999999999</v>
      </c>
      <c r="D14" s="214">
        <f t="shared" si="3"/>
        <v>9.3343069297117415E-2</v>
      </c>
      <c r="E14" s="215">
        <f t="shared" si="4"/>
        <v>0.1009412868148146</v>
      </c>
      <c r="F14" s="52">
        <f t="shared" si="5"/>
        <v>6.2784391676312931E-2</v>
      </c>
      <c r="H14" s="19">
        <v>15081.624000000003</v>
      </c>
      <c r="I14" s="140">
        <v>18139.967000000001</v>
      </c>
      <c r="J14" s="214">
        <f t="shared" si="0"/>
        <v>4.1713689200059648E-2</v>
      </c>
      <c r="K14" s="215">
        <f t="shared" si="6"/>
        <v>5.0167737129849468E-2</v>
      </c>
      <c r="L14" s="52">
        <f t="shared" si="7"/>
        <v>0.20278605274869579</v>
      </c>
      <c r="N14" s="40">
        <f t="shared" si="1"/>
        <v>1.2399568758523278</v>
      </c>
      <c r="O14" s="143">
        <f t="shared" si="2"/>
        <v>1.4032976471668537</v>
      </c>
      <c r="P14" s="52">
        <f t="shared" si="8"/>
        <v>0.13173100975971269</v>
      </c>
      <c r="Q14" s="2"/>
    </row>
    <row r="15" spans="1:17" ht="20.100000000000001" customHeight="1" x14ac:dyDescent="0.25">
      <c r="A15" s="8" t="s">
        <v>171</v>
      </c>
      <c r="B15" s="19">
        <v>45080.069999999992</v>
      </c>
      <c r="C15" s="140">
        <v>42298.619999999995</v>
      </c>
      <c r="D15" s="214">
        <f t="shared" si="3"/>
        <v>3.4595939660139623E-2</v>
      </c>
      <c r="E15" s="215">
        <f t="shared" si="4"/>
        <v>3.3029982222730452E-2</v>
      </c>
      <c r="F15" s="52">
        <f t="shared" si="5"/>
        <v>-6.1700214751219278E-2</v>
      </c>
      <c r="H15" s="19">
        <v>15772.659000000003</v>
      </c>
      <c r="I15" s="140">
        <v>15200.989000000001</v>
      </c>
      <c r="J15" s="214">
        <f t="shared" si="0"/>
        <v>4.362499657759162E-2</v>
      </c>
      <c r="K15" s="215">
        <f t="shared" si="6"/>
        <v>4.2039724783718375E-2</v>
      </c>
      <c r="L15" s="52">
        <f t="shared" si="7"/>
        <v>-3.6244364377623441E-2</v>
      </c>
      <c r="N15" s="40">
        <f t="shared" si="1"/>
        <v>3.4988097844568578</v>
      </c>
      <c r="O15" s="143">
        <f t="shared" si="2"/>
        <v>3.5937316631133598</v>
      </c>
      <c r="P15" s="52">
        <f t="shared" si="8"/>
        <v>2.7129762549019897E-2</v>
      </c>
      <c r="Q15" s="2"/>
    </row>
    <row r="16" spans="1:17" ht="20.100000000000001" customHeight="1" x14ac:dyDescent="0.25">
      <c r="A16" s="8" t="s">
        <v>172</v>
      </c>
      <c r="B16" s="19">
        <v>53267.460000000028</v>
      </c>
      <c r="C16" s="140">
        <v>38487.959999999992</v>
      </c>
      <c r="D16" s="214">
        <f t="shared" si="3"/>
        <v>4.0879214074177397E-2</v>
      </c>
      <c r="E16" s="215">
        <f t="shared" si="4"/>
        <v>3.0054328831275359E-2</v>
      </c>
      <c r="F16" s="52">
        <f t="shared" si="5"/>
        <v>-0.27745832070836546</v>
      </c>
      <c r="H16" s="19">
        <v>18393.576000000001</v>
      </c>
      <c r="I16" s="140">
        <v>14294.62</v>
      </c>
      <c r="J16" s="214">
        <f t="shared" si="0"/>
        <v>5.0874091048926581E-2</v>
      </c>
      <c r="K16" s="215">
        <f t="shared" si="6"/>
        <v>3.9533078452187308E-2</v>
      </c>
      <c r="L16" s="52">
        <f t="shared" si="7"/>
        <v>-0.22284715054864807</v>
      </c>
      <c r="N16" s="40">
        <f t="shared" si="1"/>
        <v>3.4530604613022642</v>
      </c>
      <c r="O16" s="143">
        <f t="shared" si="2"/>
        <v>3.7140497963518992</v>
      </c>
      <c r="P16" s="52">
        <f t="shared" si="8"/>
        <v>7.558203453848801E-2</v>
      </c>
      <c r="Q16" s="2"/>
    </row>
    <row r="17" spans="1:17" ht="20.100000000000001" customHeight="1" x14ac:dyDescent="0.25">
      <c r="A17" s="8" t="s">
        <v>173</v>
      </c>
      <c r="B17" s="19">
        <v>53951.569999999985</v>
      </c>
      <c r="C17" s="140">
        <v>62207.210000000021</v>
      </c>
      <c r="D17" s="214">
        <f t="shared" si="3"/>
        <v>4.1404222759410067E-2</v>
      </c>
      <c r="E17" s="215">
        <f t="shared" si="4"/>
        <v>4.8576124715786491E-2</v>
      </c>
      <c r="F17" s="52">
        <f t="shared" si="5"/>
        <v>0.15301945800650543</v>
      </c>
      <c r="H17" s="19">
        <v>12239.867000000004</v>
      </c>
      <c r="I17" s="140">
        <v>14164.100999999999</v>
      </c>
      <c r="J17" s="214">
        <f t="shared" si="0"/>
        <v>3.385378178689951E-2</v>
      </c>
      <c r="K17" s="215">
        <f t="shared" si="6"/>
        <v>3.9172116225384419E-2</v>
      </c>
      <c r="L17" s="52">
        <f t="shared" si="7"/>
        <v>0.15721036838063634</v>
      </c>
      <c r="N17" s="40">
        <f t="shared" si="1"/>
        <v>2.2686767039402205</v>
      </c>
      <c r="O17" s="143">
        <f t="shared" si="2"/>
        <v>2.2769227232663214</v>
      </c>
      <c r="P17" s="52">
        <f t="shared" si="8"/>
        <v>3.6347264957493916E-3</v>
      </c>
      <c r="Q17" s="2"/>
    </row>
    <row r="18" spans="1:17" ht="20.100000000000001" customHeight="1" x14ac:dyDescent="0.25">
      <c r="A18" s="8" t="s">
        <v>174</v>
      </c>
      <c r="B18" s="19">
        <v>46683.950000000004</v>
      </c>
      <c r="C18" s="140">
        <v>43285.080000000009</v>
      </c>
      <c r="D18" s="214">
        <f t="shared" si="3"/>
        <v>3.5826810324317941E-2</v>
      </c>
      <c r="E18" s="215">
        <f t="shared" si="4"/>
        <v>3.3800285279034302E-2</v>
      </c>
      <c r="F18" s="52">
        <f t="shared" si="5"/>
        <v>-7.280596436248421E-2</v>
      </c>
      <c r="H18" s="19">
        <v>11312.968999999999</v>
      </c>
      <c r="I18" s="140">
        <v>10655.689000000002</v>
      </c>
      <c r="J18" s="214">
        <f t="shared" si="0"/>
        <v>3.1290109924230272E-2</v>
      </c>
      <c r="K18" s="215">
        <f t="shared" si="6"/>
        <v>2.946928209348058E-2</v>
      </c>
      <c r="L18" s="52">
        <f t="shared" si="7"/>
        <v>-5.8099690717794514E-2</v>
      </c>
      <c r="N18" s="40">
        <f t="shared" si="1"/>
        <v>2.4233101526327565</v>
      </c>
      <c r="O18" s="143">
        <f t="shared" si="2"/>
        <v>2.4617464031486138</v>
      </c>
      <c r="P18" s="52">
        <f t="shared" si="8"/>
        <v>1.5861052896633563E-2</v>
      </c>
      <c r="Q18" s="2"/>
    </row>
    <row r="19" spans="1:17" ht="20.100000000000001" customHeight="1" x14ac:dyDescent="0.25">
      <c r="A19" s="8" t="s">
        <v>175</v>
      </c>
      <c r="B19" s="19">
        <v>40749.659999999982</v>
      </c>
      <c r="C19" s="140">
        <v>45372.85</v>
      </c>
      <c r="D19" s="214">
        <f t="shared" si="3"/>
        <v>3.1272639517445397E-2</v>
      </c>
      <c r="E19" s="215">
        <f t="shared" si="4"/>
        <v>3.5430575013903891E-2</v>
      </c>
      <c r="F19" s="52">
        <f t="shared" si="5"/>
        <v>0.11345346194299581</v>
      </c>
      <c r="H19" s="19">
        <v>8404.9980000000014</v>
      </c>
      <c r="I19" s="140">
        <v>8782.1189999999988</v>
      </c>
      <c r="J19" s="214">
        <f t="shared" si="0"/>
        <v>2.3247063731274758E-2</v>
      </c>
      <c r="K19" s="215">
        <f t="shared" si="6"/>
        <v>2.4287752973037736E-2</v>
      </c>
      <c r="L19" s="52">
        <f t="shared" si="7"/>
        <v>4.4868660289984284E-2</v>
      </c>
      <c r="N19" s="40">
        <f t="shared" si="1"/>
        <v>2.0625934056873123</v>
      </c>
      <c r="O19" s="143">
        <f t="shared" si="2"/>
        <v>1.9355449349115161</v>
      </c>
      <c r="P19" s="52">
        <f t="shared" si="8"/>
        <v>-6.159646900134453E-2</v>
      </c>
      <c r="Q19" s="2"/>
    </row>
    <row r="20" spans="1:17" ht="20.100000000000001" customHeight="1" x14ac:dyDescent="0.25">
      <c r="A20" s="8" t="s">
        <v>176</v>
      </c>
      <c r="B20" s="19">
        <v>14460.789999999999</v>
      </c>
      <c r="C20" s="140">
        <v>17643.599999999999</v>
      </c>
      <c r="D20" s="214">
        <f t="shared" si="3"/>
        <v>1.1097689472930066E-2</v>
      </c>
      <c r="E20" s="215">
        <f t="shared" si="4"/>
        <v>1.3777465892385307E-2</v>
      </c>
      <c r="F20" s="52">
        <f t="shared" si="5"/>
        <v>0.22009931684230252</v>
      </c>
      <c r="H20" s="19">
        <v>6437.4290000000019</v>
      </c>
      <c r="I20" s="140">
        <v>6593.7339999999976</v>
      </c>
      <c r="J20" s="214">
        <f t="shared" si="0"/>
        <v>1.7805039600075616E-2</v>
      </c>
      <c r="K20" s="215">
        <f t="shared" si="6"/>
        <v>1.8235574189090352E-2</v>
      </c>
      <c r="L20" s="52">
        <f t="shared" si="7"/>
        <v>2.4280656143935056E-2</v>
      </c>
      <c r="N20" s="40">
        <f t="shared" si="1"/>
        <v>4.4516440664721655</v>
      </c>
      <c r="O20" s="143">
        <f t="shared" si="2"/>
        <v>3.7371817542905066</v>
      </c>
      <c r="P20" s="52">
        <f t="shared" si="8"/>
        <v>-0.1604940335555298</v>
      </c>
      <c r="Q20" s="2"/>
    </row>
    <row r="21" spans="1:17" ht="20.100000000000001" customHeight="1" x14ac:dyDescent="0.25">
      <c r="A21" s="8" t="s">
        <v>177</v>
      </c>
      <c r="B21" s="19">
        <v>22288.100000000006</v>
      </c>
      <c r="C21" s="140">
        <v>19602.68</v>
      </c>
      <c r="D21" s="214">
        <f t="shared" si="3"/>
        <v>1.7104626562007518E-2</v>
      </c>
      <c r="E21" s="215">
        <f t="shared" si="4"/>
        <v>1.5307264679506657E-2</v>
      </c>
      <c r="F21" s="52">
        <f t="shared" si="5"/>
        <v>-0.12048671712707699</v>
      </c>
      <c r="H21" s="19">
        <v>5442.2070000000003</v>
      </c>
      <c r="I21" s="140">
        <v>5038.8859999999986</v>
      </c>
      <c r="J21" s="214">
        <f t="shared" si="0"/>
        <v>1.5052392989003637E-2</v>
      </c>
      <c r="K21" s="215">
        <f t="shared" si="6"/>
        <v>1.3935499897837664E-2</v>
      </c>
      <c r="L21" s="52">
        <f t="shared" si="7"/>
        <v>-7.4109823459490187E-2</v>
      </c>
      <c r="N21" s="40">
        <f t="shared" si="1"/>
        <v>2.4417545685814397</v>
      </c>
      <c r="O21" s="143">
        <f t="shared" si="2"/>
        <v>2.5705087263578235</v>
      </c>
      <c r="P21" s="52">
        <f t="shared" si="8"/>
        <v>5.2730179942361982E-2</v>
      </c>
      <c r="Q21" s="2"/>
    </row>
    <row r="22" spans="1:17" ht="20.100000000000001" customHeight="1" x14ac:dyDescent="0.25">
      <c r="A22" s="8" t="s">
        <v>178</v>
      </c>
      <c r="B22" s="19">
        <v>21843.72</v>
      </c>
      <c r="C22" s="140">
        <v>21284.529999999988</v>
      </c>
      <c r="D22" s="214">
        <f t="shared" si="3"/>
        <v>1.6763594623366494E-2</v>
      </c>
      <c r="E22" s="215">
        <f t="shared" si="4"/>
        <v>1.6620581180170242E-2</v>
      </c>
      <c r="F22" s="52">
        <f t="shared" si="5"/>
        <v>-2.5599577361365793E-2</v>
      </c>
      <c r="H22" s="19">
        <v>4932.8560000000007</v>
      </c>
      <c r="I22" s="140">
        <v>4977.7739999999967</v>
      </c>
      <c r="J22" s="214">
        <f t="shared" si="0"/>
        <v>1.3643598464770732E-2</v>
      </c>
      <c r="K22" s="215">
        <f t="shared" si="6"/>
        <v>1.37664890748588E-2</v>
      </c>
      <c r="L22" s="52">
        <f t="shared" si="7"/>
        <v>9.1058810555175382E-3</v>
      </c>
      <c r="N22" s="40">
        <f t="shared" si="1"/>
        <v>2.2582490528170114</v>
      </c>
      <c r="O22" s="143">
        <f t="shared" si="2"/>
        <v>2.3386816622213407</v>
      </c>
      <c r="P22" s="52">
        <f t="shared" si="8"/>
        <v>3.5617244831341828E-2</v>
      </c>
      <c r="Q22" s="2"/>
    </row>
    <row r="23" spans="1:17" ht="20.100000000000001" customHeight="1" x14ac:dyDescent="0.25">
      <c r="A23" s="8" t="s">
        <v>179</v>
      </c>
      <c r="B23" s="19">
        <v>17404.229999999996</v>
      </c>
      <c r="C23" s="140">
        <v>16948.510000000002</v>
      </c>
      <c r="D23" s="214">
        <f t="shared" si="3"/>
        <v>1.3356582873788611E-2</v>
      </c>
      <c r="E23" s="215">
        <f t="shared" si="4"/>
        <v>1.3234686710861239E-2</v>
      </c>
      <c r="F23" s="52">
        <f t="shared" si="5"/>
        <v>-2.6184439070271653E-2</v>
      </c>
      <c r="H23" s="19">
        <v>5004.3359999999966</v>
      </c>
      <c r="I23" s="140">
        <v>4863.8870000000024</v>
      </c>
      <c r="J23" s="214">
        <f t="shared" si="0"/>
        <v>1.384130227332743E-2</v>
      </c>
      <c r="K23" s="215">
        <f t="shared" si="6"/>
        <v>1.3451524164585981E-2</v>
      </c>
      <c r="L23" s="52">
        <f t="shared" si="7"/>
        <v>-2.8065461631671864E-2</v>
      </c>
      <c r="N23" s="40">
        <f t="shared" si="1"/>
        <v>2.8753561634154448</v>
      </c>
      <c r="O23" s="143">
        <f t="shared" si="2"/>
        <v>2.8698021241985296</v>
      </c>
      <c r="P23" s="52">
        <f t="shared" si="8"/>
        <v>-1.9316004353067109E-3</v>
      </c>
      <c r="Q23" s="2"/>
    </row>
    <row r="24" spans="1:17" ht="20.100000000000001" customHeight="1" x14ac:dyDescent="0.25">
      <c r="A24" s="8" t="s">
        <v>180</v>
      </c>
      <c r="B24" s="19">
        <v>6687.2</v>
      </c>
      <c r="C24" s="140">
        <v>21520.430000000004</v>
      </c>
      <c r="D24" s="214">
        <f t="shared" si="3"/>
        <v>5.1319788921198595E-3</v>
      </c>
      <c r="E24" s="215">
        <f t="shared" si="4"/>
        <v>1.6804789856631617E-2</v>
      </c>
      <c r="F24" s="52">
        <f t="shared" si="5"/>
        <v>2.2181525900227306</v>
      </c>
      <c r="H24" s="19">
        <v>1515.4450000000002</v>
      </c>
      <c r="I24" s="140">
        <v>4672.2279999999992</v>
      </c>
      <c r="J24" s="214">
        <f t="shared" si="0"/>
        <v>4.1915115858732711E-3</v>
      </c>
      <c r="K24" s="215">
        <f t="shared" si="6"/>
        <v>1.2921473678244413E-2</v>
      </c>
      <c r="L24" s="52">
        <f t="shared" si="7"/>
        <v>2.0830732887039773</v>
      </c>
      <c r="N24" s="40">
        <f t="shared" si="1"/>
        <v>2.266187642062448</v>
      </c>
      <c r="O24" s="143">
        <f t="shared" si="2"/>
        <v>2.1710662844562112</v>
      </c>
      <c r="P24" s="52">
        <f t="shared" si="8"/>
        <v>-4.1974175412794724E-2</v>
      </c>
      <c r="Q24" s="2"/>
    </row>
    <row r="25" spans="1:17" ht="20.100000000000001" customHeight="1" x14ac:dyDescent="0.25">
      <c r="A25" s="8" t="s">
        <v>181</v>
      </c>
      <c r="B25" s="19">
        <v>1319.95</v>
      </c>
      <c r="C25" s="140">
        <v>1857.7300000000002</v>
      </c>
      <c r="D25" s="214">
        <f t="shared" si="3"/>
        <v>1.0129733728097873E-3</v>
      </c>
      <c r="E25" s="215">
        <f t="shared" si="4"/>
        <v>1.4506569924653111E-3</v>
      </c>
      <c r="F25" s="52">
        <f t="shared" si="5"/>
        <v>0.40742452365619924</v>
      </c>
      <c r="H25" s="19">
        <v>3055.3579999999993</v>
      </c>
      <c r="I25" s="140">
        <v>4510.6909999999989</v>
      </c>
      <c r="J25" s="214">
        <f t="shared" si="0"/>
        <v>8.4506982806968126E-3</v>
      </c>
      <c r="K25" s="215">
        <f t="shared" si="6"/>
        <v>1.2474728336715153E-2</v>
      </c>
      <c r="L25" s="52">
        <f t="shared" si="7"/>
        <v>0.47632159635630261</v>
      </c>
      <c r="N25" s="40">
        <f t="shared" si="1"/>
        <v>23.147528315466488</v>
      </c>
      <c r="O25" s="143">
        <f t="shared" si="2"/>
        <v>24.280659729885386</v>
      </c>
      <c r="P25" s="52">
        <f t="shared" si="8"/>
        <v>4.8952587895173816E-2</v>
      </c>
      <c r="Q25" s="2"/>
    </row>
    <row r="26" spans="1:17" ht="20.100000000000001" customHeight="1" x14ac:dyDescent="0.25">
      <c r="A26" s="8" t="s">
        <v>182</v>
      </c>
      <c r="B26" s="19">
        <v>8296.3900000000012</v>
      </c>
      <c r="C26" s="140">
        <v>7952.2900000000009</v>
      </c>
      <c r="D26" s="214">
        <f t="shared" si="3"/>
        <v>6.3669246262702314E-3</v>
      </c>
      <c r="E26" s="215">
        <f t="shared" si="4"/>
        <v>6.2097533520005426E-3</v>
      </c>
      <c r="F26" s="52">
        <f t="shared" si="5"/>
        <v>-4.14758708305661E-2</v>
      </c>
      <c r="H26" s="19">
        <v>3955.2310000000002</v>
      </c>
      <c r="I26" s="140">
        <v>3458.8549999999982</v>
      </c>
      <c r="J26" s="214">
        <f t="shared" si="0"/>
        <v>1.0939622725539446E-2</v>
      </c>
      <c r="K26" s="215">
        <f t="shared" si="6"/>
        <v>9.5657797178057384E-3</v>
      </c>
      <c r="L26" s="52">
        <f t="shared" si="7"/>
        <v>-0.12549861183834826</v>
      </c>
      <c r="N26" s="40">
        <f t="shared" si="1"/>
        <v>4.7674120912830755</v>
      </c>
      <c r="O26" s="143">
        <f t="shared" si="2"/>
        <v>4.3495081291049473</v>
      </c>
      <c r="P26" s="52">
        <f t="shared" si="8"/>
        <v>-8.765845162457013E-2</v>
      </c>
      <c r="Q26" s="2"/>
    </row>
    <row r="27" spans="1:17" ht="20.100000000000001" customHeight="1" x14ac:dyDescent="0.25">
      <c r="A27" s="8" t="s">
        <v>183</v>
      </c>
      <c r="B27" s="19">
        <v>12391.730000000007</v>
      </c>
      <c r="C27" s="140">
        <v>8508.8699999999972</v>
      </c>
      <c r="D27" s="214">
        <f t="shared" si="3"/>
        <v>9.509824260803993E-3</v>
      </c>
      <c r="E27" s="215">
        <f t="shared" si="4"/>
        <v>6.6443733822882257E-3</v>
      </c>
      <c r="F27" s="52">
        <f t="shared" si="5"/>
        <v>-0.31334285043331378</v>
      </c>
      <c r="H27" s="19">
        <v>3396.6749999999997</v>
      </c>
      <c r="I27" s="140">
        <v>3416.6050000000018</v>
      </c>
      <c r="J27" s="214">
        <f t="shared" si="0"/>
        <v>9.3947339665550987E-3</v>
      </c>
      <c r="K27" s="215">
        <f t="shared" si="6"/>
        <v>9.4489334802279092E-3</v>
      </c>
      <c r="L27" s="52">
        <f t="shared" si="7"/>
        <v>5.867502778453079E-3</v>
      </c>
      <c r="N27" s="40">
        <f t="shared" si="1"/>
        <v>2.7410821572129134</v>
      </c>
      <c r="O27" s="143">
        <f t="shared" si="2"/>
        <v>4.0153451633413164</v>
      </c>
      <c r="P27" s="52">
        <f t="shared" si="8"/>
        <v>0.46487588953701864</v>
      </c>
      <c r="Q27" s="2"/>
    </row>
    <row r="28" spans="1:17" ht="20.100000000000001" customHeight="1" x14ac:dyDescent="0.25">
      <c r="A28" s="8" t="s">
        <v>184</v>
      </c>
      <c r="B28" s="19">
        <v>13011.519999999995</v>
      </c>
      <c r="C28" s="140">
        <v>8454.8700000000008</v>
      </c>
      <c r="D28" s="214">
        <f t="shared" si="3"/>
        <v>9.9854716464881227E-3</v>
      </c>
      <c r="E28" s="215">
        <f t="shared" si="4"/>
        <v>6.6022060718646863E-3</v>
      </c>
      <c r="F28" s="52">
        <f t="shared" si="5"/>
        <v>-0.35020120631563384</v>
      </c>
      <c r="H28" s="19">
        <v>4504.1870000000017</v>
      </c>
      <c r="I28" s="140">
        <v>3390.7310000000011</v>
      </c>
      <c r="J28" s="214">
        <f t="shared" si="0"/>
        <v>1.245795921029122E-2</v>
      </c>
      <c r="K28" s="215">
        <f t="shared" si="6"/>
        <v>9.3773765677760985E-3</v>
      </c>
      <c r="L28" s="52">
        <f t="shared" si="7"/>
        <v>-0.2472046564674158</v>
      </c>
      <c r="N28" s="40">
        <f t="shared" si="1"/>
        <v>3.4616916394087727</v>
      </c>
      <c r="O28" s="143">
        <f t="shared" si="2"/>
        <v>4.0103880958548164</v>
      </c>
      <c r="P28" s="52">
        <f t="shared" si="8"/>
        <v>0.15850529556114834</v>
      </c>
      <c r="Q28" s="2"/>
    </row>
    <row r="29" spans="1:17" ht="20.100000000000001" customHeight="1" x14ac:dyDescent="0.25">
      <c r="A29" s="8" t="s">
        <v>185</v>
      </c>
      <c r="B29" s="19">
        <v>34165.57</v>
      </c>
      <c r="C29" s="140">
        <v>39973.620000000003</v>
      </c>
      <c r="D29" s="214">
        <f t="shared" si="3"/>
        <v>2.6219790656364924E-2</v>
      </c>
      <c r="E29" s="215">
        <f t="shared" si="4"/>
        <v>3.1214445246161286E-2</v>
      </c>
      <c r="F29" s="52">
        <f t="shared" si="5"/>
        <v>0.16999716381140437</v>
      </c>
      <c r="H29" s="19">
        <v>2441.3899999999994</v>
      </c>
      <c r="I29" s="140">
        <v>3109.7560000000008</v>
      </c>
      <c r="J29" s="214">
        <f t="shared" si="0"/>
        <v>6.7525475821525313E-3</v>
      </c>
      <c r="K29" s="215">
        <f t="shared" si="6"/>
        <v>8.6003145179907002E-3</v>
      </c>
      <c r="L29" s="52">
        <f t="shared" si="7"/>
        <v>0.27376453577675075</v>
      </c>
      <c r="N29" s="40">
        <f t="shared" si="1"/>
        <v>0.71457610688186957</v>
      </c>
      <c r="O29" s="143">
        <f t="shared" si="2"/>
        <v>0.77795205938316336</v>
      </c>
      <c r="P29" s="52">
        <f t="shared" si="8"/>
        <v>8.8690276502305182E-2</v>
      </c>
      <c r="Q29" s="2"/>
    </row>
    <row r="30" spans="1:17" ht="20.100000000000001" customHeight="1" x14ac:dyDescent="0.25">
      <c r="A30" s="8" t="s">
        <v>186</v>
      </c>
      <c r="B30" s="19">
        <v>4952.5000000000009</v>
      </c>
      <c r="C30" s="140">
        <v>10682.79</v>
      </c>
      <c r="D30" s="214">
        <f t="shared" si="3"/>
        <v>3.8007126245997742E-3</v>
      </c>
      <c r="E30" s="215">
        <f t="shared" si="4"/>
        <v>8.3419355948057567E-3</v>
      </c>
      <c r="F30" s="52">
        <f t="shared" si="5"/>
        <v>1.1570499747602219</v>
      </c>
      <c r="H30" s="19">
        <v>1409.924</v>
      </c>
      <c r="I30" s="140">
        <v>2694.9519999999993</v>
      </c>
      <c r="J30" s="214">
        <f t="shared" si="0"/>
        <v>3.8996550724049936E-3</v>
      </c>
      <c r="K30" s="215">
        <f t="shared" si="6"/>
        <v>7.4531361337957262E-3</v>
      </c>
      <c r="L30" s="52">
        <f t="shared" si="7"/>
        <v>0.91141650188237056</v>
      </c>
      <c r="N30" s="40">
        <f t="shared" si="1"/>
        <v>2.8468934881373036</v>
      </c>
      <c r="O30" s="143">
        <f t="shared" si="2"/>
        <v>2.522704274819592</v>
      </c>
      <c r="P30" s="52">
        <f t="shared" si="8"/>
        <v>-0.11387472508844214</v>
      </c>
      <c r="Q30" s="2"/>
    </row>
    <row r="31" spans="1:17" ht="20.100000000000001" customHeight="1" x14ac:dyDescent="0.25">
      <c r="A31" s="8" t="s">
        <v>187</v>
      </c>
      <c r="B31" s="19">
        <v>5217.53</v>
      </c>
      <c r="C31" s="140">
        <v>7304.6100000000015</v>
      </c>
      <c r="D31" s="214">
        <f t="shared" si="3"/>
        <v>4.0041054296270683E-3</v>
      </c>
      <c r="E31" s="215">
        <f t="shared" si="4"/>
        <v>5.7039955072761038E-3</v>
      </c>
      <c r="F31" s="52">
        <f t="shared" si="5"/>
        <v>0.40001303298687346</v>
      </c>
      <c r="H31" s="19">
        <v>1747.442</v>
      </c>
      <c r="I31" s="140">
        <v>2366.8910000000001</v>
      </c>
      <c r="J31" s="214">
        <f t="shared" si="0"/>
        <v>4.8331832489081159E-3</v>
      </c>
      <c r="K31" s="215">
        <f t="shared" si="6"/>
        <v>6.5458534463158913E-3</v>
      </c>
      <c r="L31" s="52">
        <f t="shared" si="7"/>
        <v>0.35448901880577444</v>
      </c>
      <c r="N31" s="40">
        <f t="shared" si="1"/>
        <v>3.3491748011032039</v>
      </c>
      <c r="O31" s="143">
        <f t="shared" si="2"/>
        <v>3.2402701855403637</v>
      </c>
      <c r="P31" s="52">
        <f t="shared" si="8"/>
        <v>-3.2516850278154319E-2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123491.43999999994</v>
      </c>
      <c r="C32" s="140">
        <f>C33-SUM(C7:C31)</f>
        <v>113601.62999999966</v>
      </c>
      <c r="D32" s="214">
        <f t="shared" si="3"/>
        <v>9.4771423531146939E-2</v>
      </c>
      <c r="E32" s="215">
        <f t="shared" si="4"/>
        <v>8.8708799941302846E-2</v>
      </c>
      <c r="F32" s="52">
        <f t="shared" si="5"/>
        <v>-8.0084984028045134E-2</v>
      </c>
      <c r="H32" s="19">
        <f>H33-SUM(H7:H31)</f>
        <v>30974.651000000071</v>
      </c>
      <c r="I32" s="140">
        <f>I33-SUM(I7:I31)</f>
        <v>29939.709000000032</v>
      </c>
      <c r="J32" s="214">
        <f t="shared" si="0"/>
        <v>8.5671607042737546E-2</v>
      </c>
      <c r="K32" s="215">
        <f t="shared" si="6"/>
        <v>8.2801002386398495E-2</v>
      </c>
      <c r="L32" s="52">
        <f t="shared" si="7"/>
        <v>-3.3412547569947978E-2</v>
      </c>
      <c r="N32" s="40">
        <f t="shared" si="1"/>
        <v>2.5082427575547008</v>
      </c>
      <c r="O32" s="143">
        <f t="shared" si="2"/>
        <v>2.6354999483722303</v>
      </c>
      <c r="P32" s="52">
        <f t="shared" si="8"/>
        <v>5.0735595840648705E-2</v>
      </c>
      <c r="Q32" s="2"/>
    </row>
    <row r="33" spans="1:17" ht="26.25" customHeight="1" thickBot="1" x14ac:dyDescent="0.3">
      <c r="A33" s="35" t="s">
        <v>18</v>
      </c>
      <c r="B33" s="36">
        <v>1303045.1099999999</v>
      </c>
      <c r="C33" s="148">
        <v>1280612.8599999999</v>
      </c>
      <c r="D33" s="251">
        <f>SUM(D7:D32)</f>
        <v>1</v>
      </c>
      <c r="E33" s="252">
        <f>SUM(E7:E32)</f>
        <v>0.99999999999999967</v>
      </c>
      <c r="F33" s="57">
        <f t="shared" si="5"/>
        <v>-1.7215252049102125E-2</v>
      </c>
      <c r="G33" s="56"/>
      <c r="H33" s="36">
        <v>361550.95100000018</v>
      </c>
      <c r="I33" s="148">
        <v>361586.31100000005</v>
      </c>
      <c r="J33" s="251">
        <f>SUM(J7:J32)</f>
        <v>0.99999999999999978</v>
      </c>
      <c r="K33" s="252">
        <f>SUM(K7:K32)</f>
        <v>1</v>
      </c>
      <c r="L33" s="57">
        <f t="shared" si="7"/>
        <v>9.7800876756287653E-5</v>
      </c>
      <c r="M33" s="56"/>
      <c r="N33" s="37">
        <f t="shared" si="1"/>
        <v>2.7746618150464508</v>
      </c>
      <c r="O33" s="150">
        <f t="shared" si="2"/>
        <v>2.8235411520074853</v>
      </c>
      <c r="P33" s="57">
        <f t="shared" si="8"/>
        <v>1.76163223553845E-2</v>
      </c>
      <c r="Q33" s="2"/>
    </row>
    <row r="35" spans="1:17" ht="15.75" thickBot="1" x14ac:dyDescent="0.3">
      <c r="L35" s="10"/>
    </row>
    <row r="36" spans="1:17" x14ac:dyDescent="0.25">
      <c r="A36" s="353" t="s">
        <v>2</v>
      </c>
      <c r="B36" s="347" t="s">
        <v>1</v>
      </c>
      <c r="C36" s="340"/>
      <c r="D36" s="347" t="s">
        <v>104</v>
      </c>
      <c r="E36" s="340"/>
      <c r="F36" s="130" t="s">
        <v>0</v>
      </c>
      <c r="H36" s="356" t="s">
        <v>19</v>
      </c>
      <c r="I36" s="357"/>
      <c r="J36" s="347" t="s">
        <v>104</v>
      </c>
      <c r="K36" s="340"/>
      <c r="L36" s="130" t="s">
        <v>0</v>
      </c>
      <c r="N36" s="339" t="s">
        <v>22</v>
      </c>
      <c r="O36" s="340"/>
      <c r="P36" s="130" t="s">
        <v>0</v>
      </c>
    </row>
    <row r="37" spans="1:17" x14ac:dyDescent="0.25">
      <c r="A37" s="354"/>
      <c r="B37" s="348" t="str">
        <f>B5</f>
        <v>jan-maio</v>
      </c>
      <c r="C37" s="342"/>
      <c r="D37" s="348" t="str">
        <f>B37</f>
        <v>jan-maio</v>
      </c>
      <c r="E37" s="342"/>
      <c r="F37" s="131" t="str">
        <f>F5</f>
        <v>2023 / 2022</v>
      </c>
      <c r="H37" s="337" t="str">
        <f>B37</f>
        <v>jan-maio</v>
      </c>
      <c r="I37" s="342"/>
      <c r="J37" s="348" t="str">
        <f>H37</f>
        <v>jan-maio</v>
      </c>
      <c r="K37" s="342"/>
      <c r="L37" s="131" t="str">
        <f>F37</f>
        <v>2023 / 2022</v>
      </c>
      <c r="N37" s="337" t="str">
        <f>B37</f>
        <v>jan-maio</v>
      </c>
      <c r="O37" s="338"/>
      <c r="P37" s="131" t="str">
        <f>L37</f>
        <v>2023 / 2022</v>
      </c>
    </row>
    <row r="38" spans="1:17" ht="19.5" customHeight="1" thickBot="1" x14ac:dyDescent="0.3">
      <c r="A38" s="355"/>
      <c r="B38" s="99">
        <f>B6</f>
        <v>2022</v>
      </c>
      <c r="C38" s="134">
        <f>C6</f>
        <v>2023</v>
      </c>
      <c r="D38" s="99">
        <f>B38</f>
        <v>2022</v>
      </c>
      <c r="E38" s="134">
        <f>C38</f>
        <v>2023</v>
      </c>
      <c r="F38" s="131" t="str">
        <f>F6</f>
        <v>HL</v>
      </c>
      <c r="H38" s="25">
        <f>B38</f>
        <v>2022</v>
      </c>
      <c r="I38" s="134">
        <f>C38</f>
        <v>2023</v>
      </c>
      <c r="J38" s="99">
        <f>B38</f>
        <v>2022</v>
      </c>
      <c r="K38" s="134">
        <f>C38</f>
        <v>2023</v>
      </c>
      <c r="L38" s="260">
        <f>L6</f>
        <v>1000</v>
      </c>
      <c r="N38" s="25">
        <f>B38</f>
        <v>2022</v>
      </c>
      <c r="O38" s="134">
        <f>C38</f>
        <v>2023</v>
      </c>
      <c r="P38" s="132"/>
    </row>
    <row r="39" spans="1:17" ht="20.100000000000001" customHeight="1" x14ac:dyDescent="0.25">
      <c r="A39" s="38" t="s">
        <v>164</v>
      </c>
      <c r="B39" s="19">
        <v>171050.71000000002</v>
      </c>
      <c r="C39" s="147">
        <v>145280.57</v>
      </c>
      <c r="D39" s="247">
        <f>B39/$B$62</f>
        <v>0.27912146796950443</v>
      </c>
      <c r="E39" s="246">
        <f>C39/$C$62</f>
        <v>0.24698805975183521</v>
      </c>
      <c r="F39" s="52">
        <f>(C39-B39)/B39</f>
        <v>-0.15065789554454356</v>
      </c>
      <c r="H39" s="39">
        <v>46348.787000000018</v>
      </c>
      <c r="I39" s="147">
        <v>43217.928000000022</v>
      </c>
      <c r="J39" s="250">
        <f>H39/$H$62</f>
        <v>7.5632199749687601E-2</v>
      </c>
      <c r="K39" s="246">
        <f>I39/$I$62</f>
        <v>7.3473776866476478E-2</v>
      </c>
      <c r="L39" s="52">
        <f>(I39-H39)/H39</f>
        <v>-6.7549966302246384E-2</v>
      </c>
      <c r="N39" s="40">
        <f t="shared" ref="N39:N62" si="9">(H39/B39)*10</f>
        <v>2.7096518336579845</v>
      </c>
      <c r="O39" s="149">
        <f t="shared" ref="O39:O62" si="10">(I39/C39)*10</f>
        <v>2.9747906413087462</v>
      </c>
      <c r="P39" s="52">
        <f>(O39-N39)/N39</f>
        <v>9.7849769611481327E-2</v>
      </c>
    </row>
    <row r="40" spans="1:17" ht="20.100000000000001" customHeight="1" x14ac:dyDescent="0.25">
      <c r="A40" s="38" t="s">
        <v>167</v>
      </c>
      <c r="B40" s="19">
        <v>89759.760000000009</v>
      </c>
      <c r="C40" s="140">
        <v>80587.02999999997</v>
      </c>
      <c r="D40" s="247">
        <f t="shared" ref="D40:D61" si="11">B40/$B$62</f>
        <v>0.14647045882352902</v>
      </c>
      <c r="E40" s="215">
        <f t="shared" ref="E40:E61" si="12">C40/$C$62</f>
        <v>0.13700410303224256</v>
      </c>
      <c r="F40" s="52">
        <f t="shared" ref="F40:F62" si="13">(C40-B40)/B40</f>
        <v>-0.10219200675224664</v>
      </c>
      <c r="H40" s="19">
        <v>21165.234999999979</v>
      </c>
      <c r="I40" s="140">
        <v>20147.386000000006</v>
      </c>
      <c r="J40" s="247">
        <f t="shared" ref="J40:J62" si="14">H40/$H$62</f>
        <v>3.4537544235388018E-2</v>
      </c>
      <c r="K40" s="215">
        <f t="shared" ref="K40:K62" si="15">I40/$I$62</f>
        <v>3.4252094256040498E-2</v>
      </c>
      <c r="L40" s="52">
        <f t="shared" ref="L40:L62" si="16">(I40-H40)/H40</f>
        <v>-4.8090607073343332E-2</v>
      </c>
      <c r="N40" s="40">
        <f t="shared" si="9"/>
        <v>2.3579870311596172</v>
      </c>
      <c r="O40" s="143">
        <f t="shared" si="10"/>
        <v>2.5000779902175339</v>
      </c>
      <c r="P40" s="52">
        <f t="shared" ref="P40:P62" si="17">(O40-N40)/N40</f>
        <v>6.0259431956264327E-2</v>
      </c>
    </row>
    <row r="41" spans="1:17" ht="20.100000000000001" customHeight="1" x14ac:dyDescent="0.25">
      <c r="A41" s="38" t="s">
        <v>169</v>
      </c>
      <c r="B41" s="19">
        <v>55209.200000000004</v>
      </c>
      <c r="C41" s="140">
        <v>72189.59</v>
      </c>
      <c r="D41" s="247">
        <f t="shared" si="11"/>
        <v>9.0090669307493459E-2</v>
      </c>
      <c r="E41" s="215">
        <f t="shared" si="12"/>
        <v>0.12272781396975854</v>
      </c>
      <c r="F41" s="52">
        <f t="shared" si="13"/>
        <v>0.30756450011954511</v>
      </c>
      <c r="H41" s="19">
        <v>18626.489999999998</v>
      </c>
      <c r="I41" s="140">
        <v>19094.08500000001</v>
      </c>
      <c r="J41" s="247">
        <f t="shared" si="14"/>
        <v>3.0394806498723646E-2</v>
      </c>
      <c r="K41" s="215">
        <f t="shared" si="15"/>
        <v>3.2461402146802029E-2</v>
      </c>
      <c r="L41" s="52">
        <f t="shared" si="16"/>
        <v>2.5103763511000309E-2</v>
      </c>
      <c r="N41" s="40">
        <f t="shared" si="9"/>
        <v>3.3738018301297599</v>
      </c>
      <c r="O41" s="143">
        <f t="shared" si="10"/>
        <v>2.6449914731473072</v>
      </c>
      <c r="P41" s="52">
        <f t="shared" si="17"/>
        <v>-0.21602049962561728</v>
      </c>
    </row>
    <row r="42" spans="1:17" ht="20.100000000000001" customHeight="1" x14ac:dyDescent="0.25">
      <c r="A42" s="38" t="s">
        <v>172</v>
      </c>
      <c r="B42" s="19">
        <v>53267.460000000028</v>
      </c>
      <c r="C42" s="140">
        <v>38487.959999999992</v>
      </c>
      <c r="D42" s="247">
        <f t="shared" si="11"/>
        <v>8.6922127538709801E-2</v>
      </c>
      <c r="E42" s="215">
        <f t="shared" si="12"/>
        <v>6.5432470179640961E-2</v>
      </c>
      <c r="F42" s="52">
        <f t="shared" si="13"/>
        <v>-0.27745832070836546</v>
      </c>
      <c r="H42" s="19">
        <v>18393.576000000001</v>
      </c>
      <c r="I42" s="140">
        <v>14294.62</v>
      </c>
      <c r="J42" s="247">
        <f t="shared" si="14"/>
        <v>3.0014736181619154E-2</v>
      </c>
      <c r="K42" s="215">
        <f t="shared" si="15"/>
        <v>2.430194525454972E-2</v>
      </c>
      <c r="L42" s="52">
        <f t="shared" si="16"/>
        <v>-0.22284715054864807</v>
      </c>
      <c r="N42" s="40">
        <f t="shared" si="9"/>
        <v>3.4530604613022642</v>
      </c>
      <c r="O42" s="143">
        <f t="shared" si="10"/>
        <v>3.7140497963518992</v>
      </c>
      <c r="P42" s="52">
        <f t="shared" si="17"/>
        <v>7.558203453848801E-2</v>
      </c>
    </row>
    <row r="43" spans="1:17" ht="20.100000000000001" customHeight="1" x14ac:dyDescent="0.25">
      <c r="A43" s="38" t="s">
        <v>173</v>
      </c>
      <c r="B43" s="19">
        <v>53951.569999999985</v>
      </c>
      <c r="C43" s="140">
        <v>62207.210000000021</v>
      </c>
      <c r="D43" s="247">
        <f t="shared" si="11"/>
        <v>8.8038461913776747E-2</v>
      </c>
      <c r="E43" s="215">
        <f t="shared" si="12"/>
        <v>0.10575700591259357</v>
      </c>
      <c r="F43" s="52">
        <f t="shared" si="13"/>
        <v>0.15301945800650543</v>
      </c>
      <c r="H43" s="19">
        <v>12239.867000000004</v>
      </c>
      <c r="I43" s="140">
        <v>14164.100999999999</v>
      </c>
      <c r="J43" s="247">
        <f t="shared" si="14"/>
        <v>1.9973080759451364E-2</v>
      </c>
      <c r="K43" s="215">
        <f t="shared" si="15"/>
        <v>2.4080052990699503E-2</v>
      </c>
      <c r="L43" s="52">
        <f t="shared" si="16"/>
        <v>0.15721036838063634</v>
      </c>
      <c r="N43" s="40">
        <f t="shared" si="9"/>
        <v>2.2686767039402205</v>
      </c>
      <c r="O43" s="143">
        <f t="shared" si="10"/>
        <v>2.2769227232663214</v>
      </c>
      <c r="P43" s="52">
        <f t="shared" si="17"/>
        <v>3.6347264957493916E-3</v>
      </c>
    </row>
    <row r="44" spans="1:17" ht="20.100000000000001" customHeight="1" x14ac:dyDescent="0.25">
      <c r="A44" s="38" t="s">
        <v>174</v>
      </c>
      <c r="B44" s="19">
        <v>46683.950000000004</v>
      </c>
      <c r="C44" s="140">
        <v>43285.080000000009</v>
      </c>
      <c r="D44" s="247">
        <f t="shared" si="11"/>
        <v>7.617912053457683E-2</v>
      </c>
      <c r="E44" s="215">
        <f t="shared" si="12"/>
        <v>7.3587940392875445E-2</v>
      </c>
      <c r="F44" s="52">
        <f t="shared" si="13"/>
        <v>-7.280596436248421E-2</v>
      </c>
      <c r="H44" s="19">
        <v>11312.968999999999</v>
      </c>
      <c r="I44" s="140">
        <v>10655.689000000002</v>
      </c>
      <c r="J44" s="247">
        <f t="shared" si="14"/>
        <v>1.8460563621007453E-2</v>
      </c>
      <c r="K44" s="215">
        <f t="shared" si="15"/>
        <v>1.8115484757727573E-2</v>
      </c>
      <c r="L44" s="52">
        <f t="shared" si="16"/>
        <v>-5.8099690717794514E-2</v>
      </c>
      <c r="N44" s="40">
        <f t="shared" si="9"/>
        <v>2.4233101526327565</v>
      </c>
      <c r="O44" s="143">
        <f t="shared" si="10"/>
        <v>2.4617464031486138</v>
      </c>
      <c r="P44" s="52">
        <f t="shared" si="17"/>
        <v>1.5861052896633563E-2</v>
      </c>
    </row>
    <row r="45" spans="1:17" ht="20.100000000000001" customHeight="1" x14ac:dyDescent="0.25">
      <c r="A45" s="38" t="s">
        <v>175</v>
      </c>
      <c r="B45" s="19">
        <v>40749.659999999982</v>
      </c>
      <c r="C45" s="140">
        <v>45372.85</v>
      </c>
      <c r="D45" s="247">
        <f t="shared" si="11"/>
        <v>6.6495514215978352E-2</v>
      </c>
      <c r="E45" s="215">
        <f t="shared" si="12"/>
        <v>7.7137308773713206E-2</v>
      </c>
      <c r="F45" s="52">
        <f t="shared" si="13"/>
        <v>0.11345346194299581</v>
      </c>
      <c r="H45" s="19">
        <v>8404.9980000000014</v>
      </c>
      <c r="I45" s="140">
        <v>8782.1189999999988</v>
      </c>
      <c r="J45" s="247">
        <f t="shared" si="14"/>
        <v>1.3715320912966388E-2</v>
      </c>
      <c r="K45" s="215">
        <f t="shared" si="15"/>
        <v>1.4930272728966625E-2</v>
      </c>
      <c r="L45" s="52">
        <f t="shared" si="16"/>
        <v>4.4868660289984284E-2</v>
      </c>
      <c r="N45" s="40">
        <f t="shared" si="9"/>
        <v>2.0625934056873123</v>
      </c>
      <c r="O45" s="143">
        <f t="shared" si="10"/>
        <v>1.9355449349115161</v>
      </c>
      <c r="P45" s="52">
        <f t="shared" si="17"/>
        <v>-6.159646900134453E-2</v>
      </c>
    </row>
    <row r="46" spans="1:17" ht="20.100000000000001" customHeight="1" x14ac:dyDescent="0.25">
      <c r="A46" s="38" t="s">
        <v>176</v>
      </c>
      <c r="B46" s="19">
        <v>14460.789999999999</v>
      </c>
      <c r="C46" s="140">
        <v>17643.599999999999</v>
      </c>
      <c r="D46" s="247">
        <f t="shared" si="11"/>
        <v>2.3597194848233773E-2</v>
      </c>
      <c r="E46" s="215">
        <f t="shared" si="12"/>
        <v>2.9995466916446424E-2</v>
      </c>
      <c r="F46" s="52">
        <f t="shared" si="13"/>
        <v>0.22009931684230252</v>
      </c>
      <c r="H46" s="19">
        <v>6437.4290000000019</v>
      </c>
      <c r="I46" s="140">
        <v>6593.7339999999976</v>
      </c>
      <c r="J46" s="247">
        <f t="shared" si="14"/>
        <v>1.0504631243152743E-2</v>
      </c>
      <c r="K46" s="215">
        <f t="shared" si="15"/>
        <v>1.1209851167156811E-2</v>
      </c>
      <c r="L46" s="52">
        <f t="shared" si="16"/>
        <v>2.4280656143935056E-2</v>
      </c>
      <c r="N46" s="40">
        <f t="shared" si="9"/>
        <v>4.4516440664721655</v>
      </c>
      <c r="O46" s="143">
        <f t="shared" si="10"/>
        <v>3.7371817542905066</v>
      </c>
      <c r="P46" s="52">
        <f t="shared" si="17"/>
        <v>-0.1604940335555298</v>
      </c>
    </row>
    <row r="47" spans="1:17" ht="20.100000000000001" customHeight="1" x14ac:dyDescent="0.25">
      <c r="A47" s="38" t="s">
        <v>177</v>
      </c>
      <c r="B47" s="19">
        <v>22288.100000000006</v>
      </c>
      <c r="C47" s="140">
        <v>19602.68</v>
      </c>
      <c r="D47" s="247">
        <f t="shared" si="11"/>
        <v>3.6369841377747646E-2</v>
      </c>
      <c r="E47" s="215">
        <f t="shared" si="12"/>
        <v>3.3326052473060266E-2</v>
      </c>
      <c r="F47" s="52">
        <f t="shared" si="13"/>
        <v>-0.12048671712707699</v>
      </c>
      <c r="H47" s="19">
        <v>5442.2070000000003</v>
      </c>
      <c r="I47" s="140">
        <v>5038.8859999999986</v>
      </c>
      <c r="J47" s="247">
        <f t="shared" si="14"/>
        <v>8.8806226342697595E-3</v>
      </c>
      <c r="K47" s="215">
        <f t="shared" si="15"/>
        <v>8.5664908697060151E-3</v>
      </c>
      <c r="L47" s="52">
        <f t="shared" si="16"/>
        <v>-7.4109823459490187E-2</v>
      </c>
      <c r="N47" s="40">
        <f t="shared" si="9"/>
        <v>2.4417545685814397</v>
      </c>
      <c r="O47" s="143">
        <f t="shared" si="10"/>
        <v>2.5705087263578235</v>
      </c>
      <c r="P47" s="52">
        <f t="shared" si="17"/>
        <v>5.2730179942361982E-2</v>
      </c>
    </row>
    <row r="48" spans="1:17" ht="20.100000000000001" customHeight="1" x14ac:dyDescent="0.25">
      <c r="A48" s="38" t="s">
        <v>178</v>
      </c>
      <c r="B48" s="19">
        <v>21843.72</v>
      </c>
      <c r="C48" s="140">
        <v>21284.529999999988</v>
      </c>
      <c r="D48" s="247">
        <f t="shared" si="11"/>
        <v>3.5644699705220884E-2</v>
      </c>
      <c r="E48" s="215">
        <f t="shared" si="12"/>
        <v>3.6185325865872676E-2</v>
      </c>
      <c r="F48" s="52">
        <f t="shared" si="13"/>
        <v>-2.5599577361365793E-2</v>
      </c>
      <c r="H48" s="19">
        <v>4932.8560000000007</v>
      </c>
      <c r="I48" s="140">
        <v>4977.7739999999967</v>
      </c>
      <c r="J48" s="247">
        <f t="shared" si="14"/>
        <v>8.0494609347261867E-3</v>
      </c>
      <c r="K48" s="215">
        <f t="shared" si="15"/>
        <v>8.462595804401998E-3</v>
      </c>
      <c r="L48" s="52">
        <f t="shared" si="16"/>
        <v>9.1058810555175382E-3</v>
      </c>
      <c r="N48" s="40">
        <f t="shared" si="9"/>
        <v>2.2582490528170114</v>
      </c>
      <c r="O48" s="143">
        <f t="shared" si="10"/>
        <v>2.3386816622213407</v>
      </c>
      <c r="P48" s="52">
        <f t="shared" si="17"/>
        <v>3.5617244831341828E-2</v>
      </c>
    </row>
    <row r="49" spans="1:16" ht="20.100000000000001" customHeight="1" x14ac:dyDescent="0.25">
      <c r="A49" s="38" t="s">
        <v>184</v>
      </c>
      <c r="B49" s="19">
        <v>13011.519999999995</v>
      </c>
      <c r="C49" s="140">
        <v>8454.8700000000008</v>
      </c>
      <c r="D49" s="247">
        <f t="shared" si="11"/>
        <v>2.1232268272458877E-2</v>
      </c>
      <c r="E49" s="215">
        <f t="shared" si="12"/>
        <v>1.4373924446703362E-2</v>
      </c>
      <c r="F49" s="52">
        <f t="shared" si="13"/>
        <v>-0.35020120631563384</v>
      </c>
      <c r="H49" s="19">
        <v>4504.1870000000017</v>
      </c>
      <c r="I49" s="140">
        <v>3390.7310000000011</v>
      </c>
      <c r="J49" s="247">
        <f t="shared" si="14"/>
        <v>7.3499565564455046E-3</v>
      </c>
      <c r="K49" s="215">
        <f t="shared" si="15"/>
        <v>5.764501549177568E-3</v>
      </c>
      <c r="L49" s="52">
        <f t="shared" si="16"/>
        <v>-0.2472046564674158</v>
      </c>
      <c r="N49" s="40">
        <f t="shared" si="9"/>
        <v>3.4616916394087727</v>
      </c>
      <c r="O49" s="143">
        <f t="shared" si="10"/>
        <v>4.0103880958548164</v>
      </c>
      <c r="P49" s="52">
        <f t="shared" si="17"/>
        <v>0.15850529556114834</v>
      </c>
    </row>
    <row r="50" spans="1:16" ht="20.100000000000001" customHeight="1" x14ac:dyDescent="0.25">
      <c r="A50" s="38" t="s">
        <v>186</v>
      </c>
      <c r="B50" s="19">
        <v>4952.5000000000009</v>
      </c>
      <c r="C50" s="140">
        <v>10682.79</v>
      </c>
      <c r="D50" s="247">
        <f t="shared" si="11"/>
        <v>8.081516119511991E-3</v>
      </c>
      <c r="E50" s="215">
        <f t="shared" si="12"/>
        <v>1.8161558526624089E-2</v>
      </c>
      <c r="F50" s="52">
        <f t="shared" si="13"/>
        <v>1.1570499747602219</v>
      </c>
      <c r="H50" s="19">
        <v>1409.924</v>
      </c>
      <c r="I50" s="140">
        <v>2694.9519999999993</v>
      </c>
      <c r="J50" s="247">
        <f t="shared" si="14"/>
        <v>2.3007215614915338E-3</v>
      </c>
      <c r="K50" s="215">
        <f t="shared" si="15"/>
        <v>4.5816241332500797E-3</v>
      </c>
      <c r="L50" s="52">
        <f t="shared" si="16"/>
        <v>0.91141650188237056</v>
      </c>
      <c r="N50" s="40">
        <f t="shared" si="9"/>
        <v>2.8468934881373036</v>
      </c>
      <c r="O50" s="143">
        <f t="shared" si="10"/>
        <v>2.522704274819592</v>
      </c>
      <c r="P50" s="52">
        <f t="shared" si="17"/>
        <v>-0.11387472508844214</v>
      </c>
    </row>
    <row r="51" spans="1:16" ht="20.100000000000001" customHeight="1" x14ac:dyDescent="0.25">
      <c r="A51" s="38" t="s">
        <v>187</v>
      </c>
      <c r="B51" s="19">
        <v>5217.53</v>
      </c>
      <c r="C51" s="140">
        <v>7304.6100000000015</v>
      </c>
      <c r="D51" s="247">
        <f t="shared" si="11"/>
        <v>8.5139934980388455E-3</v>
      </c>
      <c r="E51" s="215">
        <f t="shared" si="12"/>
        <v>1.2418394635592724E-2</v>
      </c>
      <c r="F51" s="52">
        <f t="shared" si="13"/>
        <v>0.40001303298687346</v>
      </c>
      <c r="H51" s="19">
        <v>1747.442</v>
      </c>
      <c r="I51" s="140">
        <v>2366.8910000000001</v>
      </c>
      <c r="J51" s="247">
        <f t="shared" si="14"/>
        <v>2.8514852480388225E-3</v>
      </c>
      <c r="K51" s="215">
        <f t="shared" si="15"/>
        <v>4.0238953889985491E-3</v>
      </c>
      <c r="L51" s="52">
        <f t="shared" si="16"/>
        <v>0.35448901880577444</v>
      </c>
      <c r="N51" s="40">
        <f t="shared" si="9"/>
        <v>3.3491748011032039</v>
      </c>
      <c r="O51" s="143">
        <f t="shared" si="10"/>
        <v>3.2402701855403637</v>
      </c>
      <c r="P51" s="52">
        <f t="shared" si="17"/>
        <v>-3.2516850278154319E-2</v>
      </c>
    </row>
    <row r="52" spans="1:16" ht="20.100000000000001" customHeight="1" x14ac:dyDescent="0.25">
      <c r="A52" s="38" t="s">
        <v>188</v>
      </c>
      <c r="B52" s="19">
        <v>2129.8200000000002</v>
      </c>
      <c r="C52" s="140">
        <v>2208.6499999999996</v>
      </c>
      <c r="D52" s="247">
        <f t="shared" si="11"/>
        <v>3.4754517237070219E-3</v>
      </c>
      <c r="E52" s="215">
        <f t="shared" si="12"/>
        <v>3.7548736088445322E-3</v>
      </c>
      <c r="F52" s="52">
        <f t="shared" si="13"/>
        <v>3.7012517489740666E-2</v>
      </c>
      <c r="H52" s="19">
        <v>1135.8690000000001</v>
      </c>
      <c r="I52" s="140">
        <v>973.84200000000033</v>
      </c>
      <c r="J52" s="247">
        <f t="shared" si="14"/>
        <v>1.8535171394556214E-3</v>
      </c>
      <c r="K52" s="215">
        <f t="shared" si="15"/>
        <v>1.6556057433202993E-3</v>
      </c>
      <c r="L52" s="52">
        <f t="shared" si="16"/>
        <v>-0.14264585088597348</v>
      </c>
      <c r="N52" s="40">
        <f t="shared" ref="N52" si="18">(H52/B52)*10</f>
        <v>5.3331690001972003</v>
      </c>
      <c r="O52" s="143">
        <f t="shared" ref="O52" si="19">(I52/C52)*10</f>
        <v>4.4092183007719674</v>
      </c>
      <c r="P52" s="52">
        <f t="shared" ref="P52" si="20">(O52-N52)/N52</f>
        <v>-0.17324609428110541</v>
      </c>
    </row>
    <row r="53" spans="1:16" ht="20.100000000000001" customHeight="1" x14ac:dyDescent="0.25">
      <c r="A53" s="38" t="s">
        <v>189</v>
      </c>
      <c r="B53" s="19">
        <v>3196.7500000000014</v>
      </c>
      <c r="C53" s="140">
        <v>2742.3500000000013</v>
      </c>
      <c r="D53" s="247">
        <f t="shared" si="11"/>
        <v>5.2164738324179628E-3</v>
      </c>
      <c r="E53" s="215">
        <f t="shared" si="12"/>
        <v>4.6622043516242094E-3</v>
      </c>
      <c r="F53" s="52">
        <f t="shared" si="13"/>
        <v>-0.14214436537107997</v>
      </c>
      <c r="H53" s="19">
        <v>937.95500000000015</v>
      </c>
      <c r="I53" s="140">
        <v>889.74600000000021</v>
      </c>
      <c r="J53" s="247">
        <f t="shared" si="14"/>
        <v>1.5305600104748851E-3</v>
      </c>
      <c r="K53" s="215">
        <f t="shared" si="15"/>
        <v>1.5126361234124868E-3</v>
      </c>
      <c r="L53" s="52">
        <f t="shared" si="16"/>
        <v>-5.1397988176404986E-2</v>
      </c>
      <c r="N53" s="40">
        <f t="shared" si="9"/>
        <v>2.9340893094549143</v>
      </c>
      <c r="O53" s="143">
        <f t="shared" si="10"/>
        <v>3.244465513154775</v>
      </c>
      <c r="P53" s="52">
        <f t="shared" si="17"/>
        <v>0.10578280718984708</v>
      </c>
    </row>
    <row r="54" spans="1:16" ht="20.100000000000001" customHeight="1" x14ac:dyDescent="0.25">
      <c r="A54" s="38" t="s">
        <v>190</v>
      </c>
      <c r="B54" s="19">
        <v>5582.4600000000028</v>
      </c>
      <c r="C54" s="140">
        <v>2971.0800000000004</v>
      </c>
      <c r="D54" s="247">
        <f t="shared" si="11"/>
        <v>9.109488233524669E-3</v>
      </c>
      <c r="E54" s="215">
        <f t="shared" si="12"/>
        <v>5.0510628129245543E-3</v>
      </c>
      <c r="F54" s="52">
        <f t="shared" si="13"/>
        <v>-0.46778302038886099</v>
      </c>
      <c r="H54" s="19">
        <v>1003.0960000000003</v>
      </c>
      <c r="I54" s="140">
        <v>815.28600000000017</v>
      </c>
      <c r="J54" s="247">
        <f t="shared" si="14"/>
        <v>1.6368574444054519E-3</v>
      </c>
      <c r="K54" s="215">
        <f t="shared" si="15"/>
        <v>1.386048439119111E-3</v>
      </c>
      <c r="L54" s="52">
        <f t="shared" si="16"/>
        <v>-0.1872303348832017</v>
      </c>
      <c r="N54" s="40">
        <f t="shared" ref="N54" si="21">(H54/B54)*10</f>
        <v>1.7968709135399086</v>
      </c>
      <c r="O54" s="143">
        <f t="shared" ref="O54" si="22">(I54/C54)*10</f>
        <v>2.7440728623934736</v>
      </c>
      <c r="P54" s="52">
        <f t="shared" ref="P54" si="23">(O54-N54)/N54</f>
        <v>0.52713967470681511</v>
      </c>
    </row>
    <row r="55" spans="1:16" ht="20.100000000000001" customHeight="1" x14ac:dyDescent="0.25">
      <c r="A55" s="38" t="s">
        <v>191</v>
      </c>
      <c r="B55" s="19">
        <v>2285.829999999999</v>
      </c>
      <c r="C55" s="140">
        <v>1881.2200000000005</v>
      </c>
      <c r="D55" s="247">
        <f t="shared" si="11"/>
        <v>3.7300296802552412E-3</v>
      </c>
      <c r="E55" s="215">
        <f t="shared" si="12"/>
        <v>3.1982176127636854E-3</v>
      </c>
      <c r="F55" s="52">
        <f t="shared" si="13"/>
        <v>-0.17700791397435447</v>
      </c>
      <c r="H55" s="19">
        <v>829.53800000000012</v>
      </c>
      <c r="I55" s="140">
        <v>772.42600000000016</v>
      </c>
      <c r="J55" s="247">
        <f t="shared" si="14"/>
        <v>1.3536445671373523E-3</v>
      </c>
      <c r="K55" s="215">
        <f t="shared" si="15"/>
        <v>1.3131831671769397E-3</v>
      </c>
      <c r="L55" s="52">
        <f t="shared" si="16"/>
        <v>-6.8847961154281004E-2</v>
      </c>
      <c r="N55" s="40">
        <f t="shared" ref="N55" si="24">(H55/B55)*10</f>
        <v>3.6290450295953791</v>
      </c>
      <c r="O55" s="143">
        <f t="shared" ref="O55" si="25">(I55/C55)*10</f>
        <v>4.1059844143693986</v>
      </c>
      <c r="P55" s="52">
        <f t="shared" ref="P55" si="26">(O55-N55)/N55</f>
        <v>0.13142283462577922</v>
      </c>
    </row>
    <row r="56" spans="1:16" ht="20.100000000000001" customHeight="1" x14ac:dyDescent="0.25">
      <c r="A56" s="38" t="s">
        <v>192</v>
      </c>
      <c r="B56" s="19">
        <v>2015.7400000000007</v>
      </c>
      <c r="C56" s="140">
        <v>2218.8799999999997</v>
      </c>
      <c r="D56" s="247">
        <f t="shared" si="11"/>
        <v>3.2892953665310657E-3</v>
      </c>
      <c r="E56" s="215">
        <f t="shared" si="12"/>
        <v>3.7722653898050649E-3</v>
      </c>
      <c r="F56" s="52">
        <f t="shared" si="13"/>
        <v>0.10077688590790423</v>
      </c>
      <c r="H56" s="19">
        <v>568.63400000000001</v>
      </c>
      <c r="I56" s="140">
        <v>660.96899999999982</v>
      </c>
      <c r="J56" s="247">
        <f t="shared" si="14"/>
        <v>9.2790001758759832E-4</v>
      </c>
      <c r="K56" s="215">
        <f t="shared" si="15"/>
        <v>1.123697758524149E-3</v>
      </c>
      <c r="L56" s="52">
        <f t="shared" si="16"/>
        <v>0.16238037120537957</v>
      </c>
      <c r="N56" s="40">
        <f t="shared" ref="N56" si="27">(H56/B56)*10</f>
        <v>2.8209689741732555</v>
      </c>
      <c r="O56" s="143">
        <f t="shared" ref="O56" si="28">(I56/C56)*10</f>
        <v>2.9788406763772715</v>
      </c>
      <c r="P56" s="52">
        <f t="shared" ref="P56" si="29">(O56-N56)/N56</f>
        <v>5.5963643574025321E-2</v>
      </c>
    </row>
    <row r="57" spans="1:16" ht="20.100000000000001" customHeight="1" x14ac:dyDescent="0.25">
      <c r="A57" s="38" t="s">
        <v>193</v>
      </c>
      <c r="B57" s="19">
        <v>2026.2799999999997</v>
      </c>
      <c r="C57" s="140">
        <v>1330.5399999999997</v>
      </c>
      <c r="D57" s="247">
        <f t="shared" si="11"/>
        <v>3.3064945951831906E-3</v>
      </c>
      <c r="E57" s="215">
        <f t="shared" si="12"/>
        <v>2.2620195737269389E-3</v>
      </c>
      <c r="F57" s="52">
        <f t="shared" si="13"/>
        <v>-0.34335827230195237</v>
      </c>
      <c r="H57" s="19">
        <v>610.56100000000004</v>
      </c>
      <c r="I57" s="140">
        <v>550.05099999999993</v>
      </c>
      <c r="J57" s="247">
        <f t="shared" si="14"/>
        <v>9.9631672154373743E-4</v>
      </c>
      <c r="K57" s="215">
        <f t="shared" si="15"/>
        <v>9.3512869101874171E-4</v>
      </c>
      <c r="L57" s="52">
        <f t="shared" ref="L57:L58" si="30">(I57-H57)/H57</f>
        <v>-9.9105576674566667E-2</v>
      </c>
      <c r="N57" s="40">
        <f t="shared" ref="N57:N58" si="31">(H57/B57)*10</f>
        <v>3.0132114021754157</v>
      </c>
      <c r="O57" s="143">
        <f t="shared" ref="O57:O58" si="32">(I57/C57)*10</f>
        <v>4.1340433207569856</v>
      </c>
      <c r="P57" s="52">
        <f t="shared" ref="P57:P58" si="33">(O57-N57)/N57</f>
        <v>0.37197254655693091</v>
      </c>
    </row>
    <row r="58" spans="1:16" ht="20.100000000000001" customHeight="1" x14ac:dyDescent="0.25">
      <c r="A58" s="38" t="s">
        <v>194</v>
      </c>
      <c r="B58" s="19">
        <v>1531.7199999999996</v>
      </c>
      <c r="C58" s="140">
        <v>1066.5100000000002</v>
      </c>
      <c r="D58" s="247">
        <f t="shared" si="11"/>
        <v>2.4994689289407168E-3</v>
      </c>
      <c r="E58" s="215">
        <f t="shared" si="12"/>
        <v>1.8131484176165458E-3</v>
      </c>
      <c r="F58" s="52">
        <f t="shared" si="13"/>
        <v>-0.30371738960123229</v>
      </c>
      <c r="H58" s="19">
        <v>341.61599999999999</v>
      </c>
      <c r="I58" s="140">
        <v>345.428</v>
      </c>
      <c r="J58" s="247">
        <f t="shared" si="14"/>
        <v>5.5745082497389348E-4</v>
      </c>
      <c r="K58" s="215">
        <f t="shared" si="15"/>
        <v>5.872539700522714E-4</v>
      </c>
      <c r="L58" s="52">
        <f t="shared" si="30"/>
        <v>1.11587279284343E-2</v>
      </c>
      <c r="N58" s="40">
        <f t="shared" si="31"/>
        <v>2.2302770741388773</v>
      </c>
      <c r="O58" s="143">
        <f t="shared" si="32"/>
        <v>3.2388632080336794</v>
      </c>
      <c r="P58" s="52">
        <f t="shared" si="33"/>
        <v>0.45222458930768633</v>
      </c>
    </row>
    <row r="59" spans="1:16" ht="20.100000000000001" customHeight="1" x14ac:dyDescent="0.25">
      <c r="A59" s="38" t="s">
        <v>195</v>
      </c>
      <c r="B59" s="19">
        <v>436.40000000000009</v>
      </c>
      <c r="C59" s="140">
        <v>373.61000000000007</v>
      </c>
      <c r="D59" s="247">
        <f t="shared" si="11"/>
        <v>7.1211986563453464E-4</v>
      </c>
      <c r="E59" s="215">
        <f t="shared" si="12"/>
        <v>6.3516552147257653E-4</v>
      </c>
      <c r="F59" s="52">
        <f t="shared" si="13"/>
        <v>-0.14388175985334556</v>
      </c>
      <c r="H59" s="19">
        <v>196.11100000000005</v>
      </c>
      <c r="I59" s="140">
        <v>218.49099999999996</v>
      </c>
      <c r="J59" s="247">
        <f t="shared" si="14"/>
        <v>3.2001498388967511E-4</v>
      </c>
      <c r="K59" s="215">
        <f t="shared" si="15"/>
        <v>3.7145137965275202E-4</v>
      </c>
      <c r="L59" s="52">
        <f t="shared" si="16"/>
        <v>0.1141190448266538</v>
      </c>
      <c r="N59" s="40">
        <f t="shared" si="9"/>
        <v>4.493835930339138</v>
      </c>
      <c r="O59" s="143">
        <f t="shared" si="10"/>
        <v>5.848103637482934</v>
      </c>
      <c r="P59" s="52">
        <f t="shared" si="17"/>
        <v>0.30136118188044153</v>
      </c>
    </row>
    <row r="60" spans="1:16" ht="20.100000000000001" customHeight="1" x14ac:dyDescent="0.25">
      <c r="A60" s="38" t="s">
        <v>196</v>
      </c>
      <c r="B60" s="19">
        <v>175.35000000000005</v>
      </c>
      <c r="C60" s="140">
        <v>254.01000000000002</v>
      </c>
      <c r="D60" s="247">
        <f t="shared" si="11"/>
        <v>2.8613707250003587E-4</v>
      </c>
      <c r="E60" s="215">
        <f t="shared" si="12"/>
        <v>4.3183639118130979E-4</v>
      </c>
      <c r="F60" s="52">
        <f t="shared" si="13"/>
        <v>0.44858853721129138</v>
      </c>
      <c r="H60" s="19">
        <v>83.64200000000001</v>
      </c>
      <c r="I60" s="140">
        <v>123.815</v>
      </c>
      <c r="J60" s="247">
        <f t="shared" si="14"/>
        <v>1.3648746517278584E-4</v>
      </c>
      <c r="K60" s="215">
        <f t="shared" si="15"/>
        <v>2.1049495206532762E-4</v>
      </c>
      <c r="L60" s="52">
        <f t="shared" si="16"/>
        <v>0.48029697998613119</v>
      </c>
      <c r="N60" s="40">
        <f t="shared" si="9"/>
        <v>4.7700028514399762</v>
      </c>
      <c r="O60" s="143">
        <f t="shared" si="10"/>
        <v>4.8744143931341286</v>
      </c>
      <c r="P60" s="52">
        <f t="shared" si="17"/>
        <v>2.1889199010149969E-2</v>
      </c>
    </row>
    <row r="61" spans="1:16" ht="20.100000000000001" customHeight="1" thickBot="1" x14ac:dyDescent="0.3">
      <c r="A61" s="8" t="s">
        <v>17</v>
      </c>
      <c r="B61" s="196">
        <f>B62-SUM(B39:B60)</f>
        <v>991.36000000010245</v>
      </c>
      <c r="C61" s="142">
        <f>C62-SUM(C39:C60)</f>
        <v>778.65999999979977</v>
      </c>
      <c r="D61" s="247">
        <f t="shared" si="11"/>
        <v>1.6177065765250345E-3</v>
      </c>
      <c r="E61" s="215">
        <f t="shared" si="12"/>
        <v>1.3237814430815803E-3</v>
      </c>
      <c r="F61" s="52">
        <f t="shared" si="13"/>
        <v>-0.21455374435147748</v>
      </c>
      <c r="H61" s="19">
        <f>H62-SUM(H39:H60)</f>
        <v>446145.19100000011</v>
      </c>
      <c r="I61" s="140">
        <f>I62-SUM(I39:I60)</f>
        <v>427439.9299999997</v>
      </c>
      <c r="J61" s="247">
        <f t="shared" si="14"/>
        <v>0.72802212068839089</v>
      </c>
      <c r="K61" s="215">
        <f t="shared" si="15"/>
        <v>0.72668051186170446</v>
      </c>
      <c r="L61" s="52">
        <f t="shared" si="16"/>
        <v>-4.1926398350442831E-2</v>
      </c>
      <c r="N61" s="40">
        <f t="shared" si="9"/>
        <v>4500.3348026948233</v>
      </c>
      <c r="O61" s="143">
        <f t="shared" si="10"/>
        <v>5489.4296612142607</v>
      </c>
      <c r="P61" s="52">
        <f t="shared" si="17"/>
        <v>0.21978250549873807</v>
      </c>
    </row>
    <row r="62" spans="1:16" s="1" customFormat="1" ht="26.25" customHeight="1" thickBot="1" x14ac:dyDescent="0.3">
      <c r="A62" s="12" t="s">
        <v>18</v>
      </c>
      <c r="B62" s="17">
        <v>612818.18000000005</v>
      </c>
      <c r="C62" s="145">
        <v>588208.87999999977</v>
      </c>
      <c r="D62" s="253">
        <f>SUM(D39:D61)</f>
        <v>1</v>
      </c>
      <c r="E62" s="254">
        <f>SUM(E39:E61)</f>
        <v>0.99999999999999978</v>
      </c>
      <c r="F62" s="57">
        <f t="shared" si="13"/>
        <v>-4.0157588014115828E-2</v>
      </c>
      <c r="H62" s="17">
        <v>612818.18000000005</v>
      </c>
      <c r="I62" s="145">
        <v>588208.87999999977</v>
      </c>
      <c r="J62" s="253">
        <f t="shared" si="14"/>
        <v>1</v>
      </c>
      <c r="K62" s="254">
        <f t="shared" si="15"/>
        <v>1</v>
      </c>
      <c r="L62" s="57">
        <f t="shared" si="16"/>
        <v>-4.0157588014115828E-2</v>
      </c>
      <c r="N62" s="37">
        <f t="shared" si="9"/>
        <v>10</v>
      </c>
      <c r="O62" s="150">
        <f t="shared" si="10"/>
        <v>10</v>
      </c>
      <c r="P62" s="57">
        <f t="shared" si="17"/>
        <v>0</v>
      </c>
    </row>
    <row r="64" spans="1:16" ht="15.75" thickBot="1" x14ac:dyDescent="0.3"/>
    <row r="65" spans="1:16" x14ac:dyDescent="0.25">
      <c r="A65" s="353" t="s">
        <v>15</v>
      </c>
      <c r="B65" s="347" t="s">
        <v>1</v>
      </c>
      <c r="C65" s="340"/>
      <c r="D65" s="347" t="s">
        <v>104</v>
      </c>
      <c r="E65" s="340"/>
      <c r="F65" s="130" t="s">
        <v>0</v>
      </c>
      <c r="H65" s="356" t="s">
        <v>19</v>
      </c>
      <c r="I65" s="357"/>
      <c r="J65" s="347" t="s">
        <v>104</v>
      </c>
      <c r="K65" s="345"/>
      <c r="L65" s="130" t="s">
        <v>0</v>
      </c>
      <c r="N65" s="339" t="s">
        <v>22</v>
      </c>
      <c r="O65" s="340"/>
      <c r="P65" s="130" t="s">
        <v>0</v>
      </c>
    </row>
    <row r="66" spans="1:16" x14ac:dyDescent="0.25">
      <c r="A66" s="354"/>
      <c r="B66" s="348" t="str">
        <f>B37</f>
        <v>jan-maio</v>
      </c>
      <c r="C66" s="342"/>
      <c r="D66" s="348" t="str">
        <f>B66</f>
        <v>jan-maio</v>
      </c>
      <c r="E66" s="342"/>
      <c r="F66" s="131" t="str">
        <f>F37</f>
        <v>2023 / 2022</v>
      </c>
      <c r="H66" s="337" t="str">
        <f>B66</f>
        <v>jan-maio</v>
      </c>
      <c r="I66" s="342"/>
      <c r="J66" s="348" t="str">
        <f>B66</f>
        <v>jan-maio</v>
      </c>
      <c r="K66" s="338"/>
      <c r="L66" s="131" t="str">
        <f>F66</f>
        <v>2023 / 2022</v>
      </c>
      <c r="N66" s="337" t="str">
        <f>B66</f>
        <v>jan-maio</v>
      </c>
      <c r="O66" s="338"/>
      <c r="P66" s="131" t="str">
        <f>L66</f>
        <v>2023 / 2022</v>
      </c>
    </row>
    <row r="67" spans="1:16" ht="19.5" customHeight="1" thickBot="1" x14ac:dyDescent="0.3">
      <c r="A67" s="355"/>
      <c r="B67" s="99">
        <f>B6</f>
        <v>2022</v>
      </c>
      <c r="C67" s="134">
        <f>C6</f>
        <v>2023</v>
      </c>
      <c r="D67" s="99">
        <f>B67</f>
        <v>2022</v>
      </c>
      <c r="E67" s="134">
        <f>C67</f>
        <v>2023</v>
      </c>
      <c r="F67" s="131" t="str">
        <f>F38</f>
        <v>HL</v>
      </c>
      <c r="H67" s="25">
        <f>B67</f>
        <v>2022</v>
      </c>
      <c r="I67" s="134">
        <f>C67</f>
        <v>2023</v>
      </c>
      <c r="J67" s="99">
        <f>B67</f>
        <v>2022</v>
      </c>
      <c r="K67" s="134">
        <f>C67</f>
        <v>2023</v>
      </c>
      <c r="L67" s="26">
        <v>1000</v>
      </c>
      <c r="N67" s="25">
        <f>B67</f>
        <v>2022</v>
      </c>
      <c r="O67" s="134">
        <f>C67</f>
        <v>2023</v>
      </c>
      <c r="P67" s="132"/>
    </row>
    <row r="68" spans="1:16" ht="20.100000000000001" customHeight="1" x14ac:dyDescent="0.25">
      <c r="A68" s="38" t="s">
        <v>163</v>
      </c>
      <c r="B68" s="39">
        <v>115413.32000000002</v>
      </c>
      <c r="C68" s="147">
        <v>102858.79999999997</v>
      </c>
      <c r="D68" s="247">
        <f>B68/$B$96</f>
        <v>0.1672106882297392</v>
      </c>
      <c r="E68" s="246">
        <f>C68/$C$96</f>
        <v>0.14855316111845573</v>
      </c>
      <c r="F68" s="61">
        <f>(C68-B68)/B68</f>
        <v>-0.10877877874061716</v>
      </c>
      <c r="H68" s="19">
        <v>47008.451000000023</v>
      </c>
      <c r="I68" s="147">
        <v>43721.253999999994</v>
      </c>
      <c r="J68" s="245">
        <f>H68/$H$96</f>
        <v>0.24181843185183638</v>
      </c>
      <c r="K68" s="246">
        <f>I68/$I$96</f>
        <v>0.21815971996001243</v>
      </c>
      <c r="L68" s="58">
        <f>(I68-H68)/H68</f>
        <v>-6.9927788090699425E-2</v>
      </c>
      <c r="N68" s="41">
        <f t="shared" ref="N68:N96" si="34">(H68/B68)*10</f>
        <v>4.0730524864894289</v>
      </c>
      <c r="O68" s="149">
        <f t="shared" ref="O68:O96" si="35">(I68/C68)*10</f>
        <v>4.2506089901884918</v>
      </c>
      <c r="P68" s="61">
        <f>(O68-N68)/N68</f>
        <v>4.3592981992750898E-2</v>
      </c>
    </row>
    <row r="69" spans="1:16" ht="20.100000000000001" customHeight="1" x14ac:dyDescent="0.25">
      <c r="A69" s="38" t="s">
        <v>165</v>
      </c>
      <c r="B69" s="19">
        <v>85584.299999999974</v>
      </c>
      <c r="C69" s="140">
        <v>91755.909999999931</v>
      </c>
      <c r="D69" s="247">
        <f t="shared" ref="D69:D95" si="36">B69/$B$96</f>
        <v>0.12399443759750139</v>
      </c>
      <c r="E69" s="215">
        <f t="shared" ref="E69:E95" si="37">C69/$C$96</f>
        <v>0.13251788356271429</v>
      </c>
      <c r="F69" s="52">
        <f t="shared" ref="F69:F96" si="38">(C69-B69)/B69</f>
        <v>7.211147371655735E-2</v>
      </c>
      <c r="H69" s="19">
        <v>24728.363999999987</v>
      </c>
      <c r="I69" s="140">
        <v>28265.444000000014</v>
      </c>
      <c r="J69" s="214">
        <f t="shared" ref="J69:J96" si="39">H69/$H$96</f>
        <v>0.12720636561160883</v>
      </c>
      <c r="K69" s="215">
        <f t="shared" ref="K69:K96" si="40">I69/$I$96</f>
        <v>0.1410385289403048</v>
      </c>
      <c r="L69" s="59">
        <f t="shared" ref="L69:L96" si="41">(I69-H69)/H69</f>
        <v>0.14303736389516222</v>
      </c>
      <c r="N69" s="40">
        <f t="shared" si="34"/>
        <v>2.8893575106649227</v>
      </c>
      <c r="O69" s="143">
        <f t="shared" si="35"/>
        <v>3.0805039152246474</v>
      </c>
      <c r="P69" s="52">
        <f t="shared" ref="P69:P96" si="42">(O69-N69)/N69</f>
        <v>6.6155331714467025E-2</v>
      </c>
    </row>
    <row r="70" spans="1:16" ht="20.100000000000001" customHeight="1" x14ac:dyDescent="0.25">
      <c r="A70" s="38" t="s">
        <v>166</v>
      </c>
      <c r="B70" s="19">
        <v>80077.33</v>
      </c>
      <c r="C70" s="140">
        <v>79319.129999999946</v>
      </c>
      <c r="D70" s="247">
        <f t="shared" si="36"/>
        <v>0.11601594565427924</v>
      </c>
      <c r="E70" s="215">
        <f t="shared" si="37"/>
        <v>0.11455614394359773</v>
      </c>
      <c r="F70" s="52">
        <f t="shared" si="38"/>
        <v>-9.4683476584453471E-3</v>
      </c>
      <c r="H70" s="19">
        <v>24632.963999999996</v>
      </c>
      <c r="I70" s="140">
        <v>27013.238999999994</v>
      </c>
      <c r="J70" s="214">
        <f t="shared" si="39"/>
        <v>0.12671561388701652</v>
      </c>
      <c r="K70" s="215">
        <f t="shared" si="40"/>
        <v>0.13479029342234525</v>
      </c>
      <c r="L70" s="59">
        <f t="shared" si="41"/>
        <v>9.6629662593587934E-2</v>
      </c>
      <c r="N70" s="40">
        <f t="shared" si="34"/>
        <v>3.0761470193873839</v>
      </c>
      <c r="O70" s="143">
        <f t="shared" si="35"/>
        <v>3.4056398500588712</v>
      </c>
      <c r="P70" s="52">
        <f t="shared" si="42"/>
        <v>0.10711218566435941</v>
      </c>
    </row>
    <row r="71" spans="1:16" ht="20.100000000000001" customHeight="1" x14ac:dyDescent="0.25">
      <c r="A71" s="38" t="s">
        <v>168</v>
      </c>
      <c r="B71" s="19">
        <v>59056.879999999976</v>
      </c>
      <c r="C71" s="140">
        <v>52367.239999999969</v>
      </c>
      <c r="D71" s="247">
        <f t="shared" si="36"/>
        <v>8.556154133250056E-2</v>
      </c>
      <c r="E71" s="215">
        <f t="shared" si="37"/>
        <v>7.5631049954392196E-2</v>
      </c>
      <c r="F71" s="52">
        <f t="shared" si="38"/>
        <v>-0.1132745244923201</v>
      </c>
      <c r="H71" s="19">
        <v>23017.836000000003</v>
      </c>
      <c r="I71" s="140">
        <v>19854.790999999997</v>
      </c>
      <c r="J71" s="214">
        <f t="shared" si="39"/>
        <v>0.11840715632477965</v>
      </c>
      <c r="K71" s="215">
        <f t="shared" si="40"/>
        <v>9.9071166724188087E-2</v>
      </c>
      <c r="L71" s="59">
        <f t="shared" si="41"/>
        <v>-0.13741713165390548</v>
      </c>
      <c r="N71" s="40">
        <f t="shared" si="34"/>
        <v>3.8975706132799455</v>
      </c>
      <c r="O71" s="143">
        <f t="shared" si="35"/>
        <v>3.7914526333639142</v>
      </c>
      <c r="P71" s="52">
        <f t="shared" si="42"/>
        <v>-2.7226698486093402E-2</v>
      </c>
    </row>
    <row r="72" spans="1:16" ht="20.100000000000001" customHeight="1" x14ac:dyDescent="0.25">
      <c r="A72" s="38" t="s">
        <v>170</v>
      </c>
      <c r="B72" s="19">
        <v>121630.22999999997</v>
      </c>
      <c r="C72" s="140">
        <v>129266.70999999999</v>
      </c>
      <c r="D72" s="247">
        <f t="shared" si="36"/>
        <v>0.17621774044660929</v>
      </c>
      <c r="E72" s="215">
        <f t="shared" si="37"/>
        <v>0.1866926154872767</v>
      </c>
      <c r="F72" s="52">
        <f t="shared" si="38"/>
        <v>6.2784391676312931E-2</v>
      </c>
      <c r="H72" s="19">
        <v>15081.624000000003</v>
      </c>
      <c r="I72" s="140">
        <v>18139.967000000001</v>
      </c>
      <c r="J72" s="214">
        <f t="shared" si="39"/>
        <v>7.7582106788820146E-2</v>
      </c>
      <c r="K72" s="215">
        <f t="shared" si="40"/>
        <v>9.0514561197258148E-2</v>
      </c>
      <c r="L72" s="59">
        <f t="shared" si="41"/>
        <v>0.20278605274869579</v>
      </c>
      <c r="N72" s="40">
        <f t="shared" si="34"/>
        <v>1.2399568758523278</v>
      </c>
      <c r="O72" s="143">
        <f t="shared" si="35"/>
        <v>1.4032976471668537</v>
      </c>
      <c r="P72" s="52">
        <f t="shared" si="42"/>
        <v>0.13173100975971269</v>
      </c>
    </row>
    <row r="73" spans="1:16" ht="20.100000000000001" customHeight="1" x14ac:dyDescent="0.25">
      <c r="A73" s="38" t="s">
        <v>171</v>
      </c>
      <c r="B73" s="19">
        <v>45080.069999999992</v>
      </c>
      <c r="C73" s="140">
        <v>42298.619999999995</v>
      </c>
      <c r="D73" s="247">
        <f t="shared" si="36"/>
        <v>6.5311954721905721E-2</v>
      </c>
      <c r="E73" s="215">
        <f t="shared" si="37"/>
        <v>6.1089510201833334E-2</v>
      </c>
      <c r="F73" s="52">
        <f t="shared" si="38"/>
        <v>-6.1700214751219278E-2</v>
      </c>
      <c r="H73" s="19">
        <v>15772.659000000003</v>
      </c>
      <c r="I73" s="140">
        <v>15200.989000000001</v>
      </c>
      <c r="J73" s="214">
        <f t="shared" si="39"/>
        <v>8.1136893141059957E-2</v>
      </c>
      <c r="K73" s="215">
        <f t="shared" si="40"/>
        <v>7.5849688651547606E-2</v>
      </c>
      <c r="L73" s="59">
        <f t="shared" si="41"/>
        <v>-3.6244364377623441E-2</v>
      </c>
      <c r="N73" s="40">
        <f t="shared" si="34"/>
        <v>3.4988097844568578</v>
      </c>
      <c r="O73" s="143">
        <f t="shared" si="35"/>
        <v>3.5937316631133598</v>
      </c>
      <c r="P73" s="52">
        <f t="shared" si="42"/>
        <v>2.7129762549019897E-2</v>
      </c>
    </row>
    <row r="74" spans="1:16" ht="20.100000000000001" customHeight="1" x14ac:dyDescent="0.25">
      <c r="A74" s="38" t="s">
        <v>179</v>
      </c>
      <c r="B74" s="19">
        <v>17404.229999999996</v>
      </c>
      <c r="C74" s="140">
        <v>16948.510000000002</v>
      </c>
      <c r="D74" s="247">
        <f t="shared" si="36"/>
        <v>2.52152288523428E-2</v>
      </c>
      <c r="E74" s="215">
        <f t="shared" si="37"/>
        <v>2.4477776687534356E-2</v>
      </c>
      <c r="F74" s="52">
        <f t="shared" si="38"/>
        <v>-2.6184439070271653E-2</v>
      </c>
      <c r="H74" s="19">
        <v>5004.3359999999966</v>
      </c>
      <c r="I74" s="140">
        <v>4863.8870000000024</v>
      </c>
      <c r="J74" s="214">
        <f t="shared" si="39"/>
        <v>2.5743045308591218E-2</v>
      </c>
      <c r="K74" s="215">
        <f t="shared" si="40"/>
        <v>2.4269757355018812E-2</v>
      </c>
      <c r="L74" s="59">
        <f t="shared" si="41"/>
        <v>-2.8065461631671864E-2</v>
      </c>
      <c r="N74" s="40">
        <f t="shared" si="34"/>
        <v>2.8753561634154448</v>
      </c>
      <c r="O74" s="143">
        <f t="shared" si="35"/>
        <v>2.8698021241985296</v>
      </c>
      <c r="P74" s="52">
        <f t="shared" si="42"/>
        <v>-1.9316004353067109E-3</v>
      </c>
    </row>
    <row r="75" spans="1:16" ht="20.100000000000001" customHeight="1" x14ac:dyDescent="0.25">
      <c r="A75" s="38" t="s">
        <v>180</v>
      </c>
      <c r="B75" s="19">
        <v>6687.2</v>
      </c>
      <c r="C75" s="140">
        <v>21520.430000000004</v>
      </c>
      <c r="D75" s="247">
        <f t="shared" si="36"/>
        <v>9.6884078400128488E-3</v>
      </c>
      <c r="E75" s="215">
        <f t="shared" si="37"/>
        <v>3.1080742776781856E-2</v>
      </c>
      <c r="F75" s="52">
        <f t="shared" si="38"/>
        <v>2.2181525900227306</v>
      </c>
      <c r="H75" s="19">
        <v>1515.4450000000002</v>
      </c>
      <c r="I75" s="140">
        <v>4672.2279999999992</v>
      </c>
      <c r="J75" s="214">
        <f t="shared" si="39"/>
        <v>7.7956734515184532E-3</v>
      </c>
      <c r="K75" s="215">
        <f t="shared" si="40"/>
        <v>2.3313419877420007E-2</v>
      </c>
      <c r="L75" s="59">
        <f t="shared" si="41"/>
        <v>2.0830732887039773</v>
      </c>
      <c r="N75" s="40">
        <f t="shared" si="34"/>
        <v>2.266187642062448</v>
      </c>
      <c r="O75" s="143">
        <f t="shared" si="35"/>
        <v>2.1710662844562112</v>
      </c>
      <c r="P75" s="52">
        <f t="shared" si="42"/>
        <v>-4.1974175412794724E-2</v>
      </c>
    </row>
    <row r="76" spans="1:16" ht="20.100000000000001" customHeight="1" x14ac:dyDescent="0.25">
      <c r="A76" s="38" t="s">
        <v>181</v>
      </c>
      <c r="B76" s="19">
        <v>1319.95</v>
      </c>
      <c r="C76" s="140">
        <v>1857.7300000000002</v>
      </c>
      <c r="D76" s="247">
        <f t="shared" si="36"/>
        <v>1.9123420756706783E-3</v>
      </c>
      <c r="E76" s="215">
        <f t="shared" si="37"/>
        <v>2.6830146181424327E-3</v>
      </c>
      <c r="F76" s="52">
        <f t="shared" si="38"/>
        <v>0.40742452365619924</v>
      </c>
      <c r="H76" s="19">
        <v>3055.3579999999993</v>
      </c>
      <c r="I76" s="140">
        <v>4510.6909999999989</v>
      </c>
      <c r="J76" s="214">
        <f t="shared" si="39"/>
        <v>1.5717213917683919E-2</v>
      </c>
      <c r="K76" s="215">
        <f t="shared" si="40"/>
        <v>2.2507384746698902E-2</v>
      </c>
      <c r="L76" s="59">
        <f t="shared" si="41"/>
        <v>0.47632159635630261</v>
      </c>
      <c r="N76" s="40">
        <f t="shared" si="34"/>
        <v>23.147528315466488</v>
      </c>
      <c r="O76" s="143">
        <f t="shared" si="35"/>
        <v>24.280659729885386</v>
      </c>
      <c r="P76" s="52">
        <f t="shared" si="42"/>
        <v>4.8952587895173816E-2</v>
      </c>
    </row>
    <row r="77" spans="1:16" ht="20.100000000000001" customHeight="1" x14ac:dyDescent="0.25">
      <c r="A77" s="38" t="s">
        <v>182</v>
      </c>
      <c r="B77" s="19">
        <v>8296.3900000000012</v>
      </c>
      <c r="C77" s="140">
        <v>7952.2900000000009</v>
      </c>
      <c r="D77" s="247">
        <f t="shared" si="36"/>
        <v>1.2019800502423168E-2</v>
      </c>
      <c r="E77" s="215">
        <f t="shared" si="37"/>
        <v>1.1485043745704642E-2</v>
      </c>
      <c r="F77" s="52">
        <f t="shared" si="38"/>
        <v>-4.14758708305661E-2</v>
      </c>
      <c r="H77" s="19">
        <v>3955.2310000000002</v>
      </c>
      <c r="I77" s="140">
        <v>3458.8549999999982</v>
      </c>
      <c r="J77" s="214">
        <f t="shared" si="39"/>
        <v>2.0346293861752015E-2</v>
      </c>
      <c r="K77" s="215">
        <f t="shared" si="40"/>
        <v>1.7258947746153129E-2</v>
      </c>
      <c r="L77" s="59">
        <f t="shared" si="41"/>
        <v>-0.12549861183834826</v>
      </c>
      <c r="N77" s="40">
        <f t="shared" si="34"/>
        <v>4.7674120912830755</v>
      </c>
      <c r="O77" s="143">
        <f t="shared" si="35"/>
        <v>4.3495081291049473</v>
      </c>
      <c r="P77" s="52">
        <f t="shared" si="42"/>
        <v>-8.765845162457013E-2</v>
      </c>
    </row>
    <row r="78" spans="1:16" ht="20.100000000000001" customHeight="1" x14ac:dyDescent="0.25">
      <c r="A78" s="38" t="s">
        <v>183</v>
      </c>
      <c r="B78" s="19">
        <v>12391.730000000007</v>
      </c>
      <c r="C78" s="140">
        <v>8508.8699999999972</v>
      </c>
      <c r="D78" s="247">
        <f t="shared" si="36"/>
        <v>1.795312448907203E-2</v>
      </c>
      <c r="E78" s="215">
        <f t="shared" si="37"/>
        <v>1.2288880835144822E-2</v>
      </c>
      <c r="F78" s="52">
        <f t="shared" si="38"/>
        <v>-0.31334285043331378</v>
      </c>
      <c r="H78" s="19">
        <v>3396.6749999999997</v>
      </c>
      <c r="I78" s="140">
        <v>3416.6050000000018</v>
      </c>
      <c r="J78" s="214">
        <f t="shared" si="39"/>
        <v>1.7472999099892399E-2</v>
      </c>
      <c r="K78" s="215">
        <f t="shared" si="40"/>
        <v>1.7048129269439043E-2</v>
      </c>
      <c r="L78" s="59">
        <f t="shared" si="41"/>
        <v>5.867502778453079E-3</v>
      </c>
      <c r="N78" s="40">
        <f t="shared" si="34"/>
        <v>2.7410821572129134</v>
      </c>
      <c r="O78" s="143">
        <f t="shared" si="35"/>
        <v>4.0153451633413164</v>
      </c>
      <c r="P78" s="52">
        <f t="shared" si="42"/>
        <v>0.46487588953701864</v>
      </c>
    </row>
    <row r="79" spans="1:16" ht="20.100000000000001" customHeight="1" x14ac:dyDescent="0.25">
      <c r="A79" s="38" t="s">
        <v>185</v>
      </c>
      <c r="B79" s="19">
        <v>34165.57</v>
      </c>
      <c r="C79" s="140">
        <v>39973.620000000003</v>
      </c>
      <c r="D79" s="247">
        <f t="shared" si="36"/>
        <v>4.9499039395637601E-2</v>
      </c>
      <c r="E79" s="215">
        <f t="shared" si="37"/>
        <v>5.773164388800886E-2</v>
      </c>
      <c r="F79" s="52">
        <f t="shared" si="38"/>
        <v>0.16999716381140437</v>
      </c>
      <c r="H79" s="19">
        <v>2441.3899999999994</v>
      </c>
      <c r="I79" s="140">
        <v>3109.7560000000008</v>
      </c>
      <c r="J79" s="214">
        <f t="shared" si="39"/>
        <v>1.2558871623716222E-2</v>
      </c>
      <c r="K79" s="215">
        <f t="shared" si="40"/>
        <v>1.5517018292841479E-2</v>
      </c>
      <c r="L79" s="59">
        <f t="shared" si="41"/>
        <v>0.27376453577675075</v>
      </c>
      <c r="N79" s="40">
        <f t="shared" si="34"/>
        <v>0.71457610688186957</v>
      </c>
      <c r="O79" s="143">
        <f t="shared" si="35"/>
        <v>0.77795205938316336</v>
      </c>
      <c r="P79" s="52">
        <f t="shared" si="42"/>
        <v>8.8690276502305182E-2</v>
      </c>
    </row>
    <row r="80" spans="1:16" ht="20.100000000000001" customHeight="1" x14ac:dyDescent="0.25">
      <c r="A80" s="38" t="s">
        <v>197</v>
      </c>
      <c r="B80" s="19">
        <v>3964.7500000000023</v>
      </c>
      <c r="C80" s="140">
        <v>3078.6099999999983</v>
      </c>
      <c r="D80" s="247">
        <f t="shared" si="36"/>
        <v>5.7441253415018191E-3</v>
      </c>
      <c r="E80" s="215">
        <f t="shared" si="37"/>
        <v>4.4462627150121219E-3</v>
      </c>
      <c r="F80" s="52">
        <f t="shared" si="38"/>
        <v>-0.2235046345923459</v>
      </c>
      <c r="H80" s="19">
        <v>2655.6559999999986</v>
      </c>
      <c r="I80" s="140">
        <v>1998.5220000000006</v>
      </c>
      <c r="J80" s="214">
        <f t="shared" si="39"/>
        <v>1.3661087651195308E-2</v>
      </c>
      <c r="K80" s="215">
        <f t="shared" si="40"/>
        <v>9.9721979578610478E-3</v>
      </c>
      <c r="L80" s="59">
        <f t="shared" si="41"/>
        <v>-0.24744695849161122</v>
      </c>
      <c r="N80" s="40">
        <f t="shared" si="34"/>
        <v>6.6981676019925516</v>
      </c>
      <c r="O80" s="143">
        <f t="shared" si="35"/>
        <v>6.49163745976269</v>
      </c>
      <c r="P80" s="52">
        <f t="shared" si="42"/>
        <v>-3.0833827175125263E-2</v>
      </c>
    </row>
    <row r="81" spans="1:16" ht="20.100000000000001" customHeight="1" x14ac:dyDescent="0.25">
      <c r="A81" s="38" t="s">
        <v>198</v>
      </c>
      <c r="B81" s="19">
        <v>5129.9299999999994</v>
      </c>
      <c r="C81" s="140">
        <v>4705.9799999999987</v>
      </c>
      <c r="D81" s="247">
        <f t="shared" si="36"/>
        <v>7.432236815216698E-3</v>
      </c>
      <c r="E81" s="215">
        <f t="shared" si="37"/>
        <v>6.7965813830244007E-3</v>
      </c>
      <c r="F81" s="52">
        <f t="shared" ref="F81:F86" si="43">(C81-B81)/B81</f>
        <v>-8.2642453210862679E-2</v>
      </c>
      <c r="H81" s="19">
        <v>1528.4330000000002</v>
      </c>
      <c r="I81" s="140">
        <v>1658.4760000000006</v>
      </c>
      <c r="J81" s="214">
        <f t="shared" si="39"/>
        <v>7.8624856464765813E-3</v>
      </c>
      <c r="K81" s="215">
        <f t="shared" si="40"/>
        <v>8.2754410411101601E-3</v>
      </c>
      <c r="L81" s="59">
        <f>(I81-H81)/H81</f>
        <v>8.508256495377968E-2</v>
      </c>
      <c r="N81" s="40">
        <f t="shared" si="34"/>
        <v>2.9794422146111166</v>
      </c>
      <c r="O81" s="143">
        <f t="shared" si="35"/>
        <v>3.5241883730912607</v>
      </c>
      <c r="P81" s="52">
        <f>(O81-N81)/N81</f>
        <v>0.18283494669194164</v>
      </c>
    </row>
    <row r="82" spans="1:16" ht="20.100000000000001" customHeight="1" x14ac:dyDescent="0.25">
      <c r="A82" s="38" t="s">
        <v>199</v>
      </c>
      <c r="B82" s="19">
        <v>2702.96</v>
      </c>
      <c r="C82" s="140">
        <v>6278.4899999999989</v>
      </c>
      <c r="D82" s="247">
        <f t="shared" si="36"/>
        <v>3.9160454084282105E-3</v>
      </c>
      <c r="E82" s="215">
        <f t="shared" si="37"/>
        <v>9.0676688484661802E-3</v>
      </c>
      <c r="F82" s="52">
        <f>(C82-B82)/B82</f>
        <v>1.3228201675200517</v>
      </c>
      <c r="H82" s="19">
        <v>679.54500000000007</v>
      </c>
      <c r="I82" s="140">
        <v>1591.7750000000001</v>
      </c>
      <c r="J82" s="214">
        <f t="shared" si="39"/>
        <v>3.4956800910703502E-3</v>
      </c>
      <c r="K82" s="215">
        <f t="shared" si="40"/>
        <v>7.9426172963691487E-3</v>
      </c>
      <c r="L82" s="59">
        <f>(I82-H82)/H82</f>
        <v>1.3424129380688548</v>
      </c>
      <c r="N82" s="40">
        <f t="shared" si="34"/>
        <v>2.5140771598543821</v>
      </c>
      <c r="O82" s="143">
        <f t="shared" si="35"/>
        <v>2.5352831652196635</v>
      </c>
      <c r="P82" s="52">
        <f>(O82-N82)/N82</f>
        <v>8.4349063361721412E-3</v>
      </c>
    </row>
    <row r="83" spans="1:16" ht="20.100000000000001" customHeight="1" x14ac:dyDescent="0.25">
      <c r="A83" s="38" t="s">
        <v>200</v>
      </c>
      <c r="B83" s="19">
        <v>6527.5999999999995</v>
      </c>
      <c r="C83" s="140">
        <v>4110.3300000000008</v>
      </c>
      <c r="D83" s="247">
        <f t="shared" si="36"/>
        <v>9.4571795394885541E-3</v>
      </c>
      <c r="E83" s="215">
        <f t="shared" si="37"/>
        <v>5.9363176970762092E-3</v>
      </c>
      <c r="F83" s="52">
        <f>(C83-B83)/B83</f>
        <v>-0.37031527667136449</v>
      </c>
      <c r="H83" s="19">
        <v>1701.6699999999998</v>
      </c>
      <c r="I83" s="140">
        <v>1327.807</v>
      </c>
      <c r="J83" s="214">
        <f t="shared" si="39"/>
        <v>8.753642423344565E-3</v>
      </c>
      <c r="K83" s="215">
        <f t="shared" si="40"/>
        <v>6.6254733517237237E-3</v>
      </c>
      <c r="L83" s="59">
        <f>(I83-H83)/H83</f>
        <v>-0.21970358530149786</v>
      </c>
      <c r="N83" s="40">
        <f t="shared" si="34"/>
        <v>2.6068846130277592</v>
      </c>
      <c r="O83" s="143">
        <f t="shared" si="35"/>
        <v>3.2304145895828307</v>
      </c>
      <c r="P83" s="52">
        <f>(O83-N83)/N83</f>
        <v>0.23918587475602698</v>
      </c>
    </row>
    <row r="84" spans="1:16" ht="20.100000000000001" customHeight="1" x14ac:dyDescent="0.25">
      <c r="A84" s="38" t="s">
        <v>201</v>
      </c>
      <c r="B84" s="19">
        <v>6211.920000000001</v>
      </c>
      <c r="C84" s="140">
        <v>5282.7800000000016</v>
      </c>
      <c r="D84" s="247">
        <f t="shared" si="36"/>
        <v>8.9998227104816104E-3</v>
      </c>
      <c r="E84" s="215">
        <f t="shared" si="37"/>
        <v>7.6296210775680445E-3</v>
      </c>
      <c r="F84" s="52">
        <f t="shared" si="43"/>
        <v>-0.14957372277814254</v>
      </c>
      <c r="H84" s="19">
        <v>1464.4939999999988</v>
      </c>
      <c r="I84" s="140">
        <v>1282.1340000000002</v>
      </c>
      <c r="J84" s="214">
        <f t="shared" si="39"/>
        <v>7.5335739638905099E-3</v>
      </c>
      <c r="K84" s="215">
        <f t="shared" si="40"/>
        <v>6.3975748360559533E-3</v>
      </c>
      <c r="L84" s="59">
        <f t="shared" si="41"/>
        <v>-0.12452082425738767</v>
      </c>
      <c r="N84" s="40">
        <f t="shared" si="34"/>
        <v>2.357554508106992</v>
      </c>
      <c r="O84" s="143">
        <f t="shared" si="35"/>
        <v>2.4270062353533555</v>
      </c>
      <c r="P84" s="52">
        <f t="shared" si="42"/>
        <v>2.9459224381679323E-2</v>
      </c>
    </row>
    <row r="85" spans="1:16" ht="20.100000000000001" customHeight="1" x14ac:dyDescent="0.25">
      <c r="A85" s="38" t="s">
        <v>202</v>
      </c>
      <c r="B85" s="19">
        <v>20893.659999999996</v>
      </c>
      <c r="C85" s="140">
        <v>20396.500000000004</v>
      </c>
      <c r="D85" s="247">
        <f t="shared" si="36"/>
        <v>3.0270711112358357E-2</v>
      </c>
      <c r="E85" s="215">
        <f t="shared" si="37"/>
        <v>2.9457514094589705E-2</v>
      </c>
      <c r="F85" s="52">
        <f t="shared" si="43"/>
        <v>-2.3794777937421813E-2</v>
      </c>
      <c r="H85" s="19">
        <v>1114.8539999999998</v>
      </c>
      <c r="I85" s="140">
        <v>1158.0159999999996</v>
      </c>
      <c r="J85" s="214">
        <f t="shared" si="39"/>
        <v>5.7349740374075938E-3</v>
      </c>
      <c r="K85" s="215">
        <f t="shared" si="40"/>
        <v>5.7782525238002942E-3</v>
      </c>
      <c r="L85" s="59">
        <f t="shared" si="41"/>
        <v>3.8715383359614636E-2</v>
      </c>
      <c r="N85" s="40">
        <f t="shared" si="34"/>
        <v>0.53358482908212346</v>
      </c>
      <c r="O85" s="143">
        <f t="shared" si="35"/>
        <v>0.56775231044541929</v>
      </c>
      <c r="P85" s="52">
        <f t="shared" si="42"/>
        <v>6.4033832112638939E-2</v>
      </c>
    </row>
    <row r="86" spans="1:16" ht="20.100000000000001" customHeight="1" x14ac:dyDescent="0.25">
      <c r="A86" s="38" t="s">
        <v>203</v>
      </c>
      <c r="B86" s="19">
        <v>2426.8799999999997</v>
      </c>
      <c r="C86" s="140">
        <v>2927.9699999999993</v>
      </c>
      <c r="D86" s="247">
        <f t="shared" si="36"/>
        <v>3.5160610148896963E-3</v>
      </c>
      <c r="E86" s="215">
        <f t="shared" si="37"/>
        <v>4.2287018627478138E-3</v>
      </c>
      <c r="F86" s="52">
        <f t="shared" si="43"/>
        <v>0.20647498022151889</v>
      </c>
      <c r="H86" s="19">
        <v>1002.6549999999997</v>
      </c>
      <c r="I86" s="140">
        <v>1044.4400000000003</v>
      </c>
      <c r="J86" s="214">
        <f t="shared" si="39"/>
        <v>5.1578057696136988E-3</v>
      </c>
      <c r="K86" s="215">
        <f t="shared" si="40"/>
        <v>5.2115325401013313E-3</v>
      </c>
      <c r="L86" s="59">
        <f t="shared" si="41"/>
        <v>4.16743545885679E-2</v>
      </c>
      <c r="N86" s="40">
        <f t="shared" si="34"/>
        <v>4.1314568499472575</v>
      </c>
      <c r="O86" s="143">
        <f t="shared" si="35"/>
        <v>3.5671130510216993</v>
      </c>
      <c r="P86" s="52">
        <f t="shared" si="42"/>
        <v>-0.13659680336072313</v>
      </c>
    </row>
    <row r="87" spans="1:16" ht="20.100000000000001" customHeight="1" x14ac:dyDescent="0.25">
      <c r="A87" s="38" t="s">
        <v>204</v>
      </c>
      <c r="B87" s="19">
        <v>12747.619999999999</v>
      </c>
      <c r="C87" s="140">
        <v>8681.75</v>
      </c>
      <c r="D87" s="247">
        <f t="shared" si="36"/>
        <v>1.8468737520861433E-2</v>
      </c>
      <c r="E87" s="215">
        <f t="shared" si="37"/>
        <v>1.2538561664535784E-2</v>
      </c>
      <c r="F87" s="52">
        <f t="shared" ref="F87:F88" si="44">(C87-B87)/B87</f>
        <v>-0.31895130228230834</v>
      </c>
      <c r="H87" s="19">
        <v>1467.3140000000003</v>
      </c>
      <c r="I87" s="140">
        <v>1008.0989999999998</v>
      </c>
      <c r="J87" s="214">
        <f t="shared" si="39"/>
        <v>7.548080461409915E-3</v>
      </c>
      <c r="K87" s="215">
        <f t="shared" si="40"/>
        <v>5.0301987114086105E-3</v>
      </c>
      <c r="L87" s="59">
        <f t="shared" ref="L87:L88" si="45">(I87-H87)/H87</f>
        <v>-0.3129630058733171</v>
      </c>
      <c r="N87" s="40">
        <f t="shared" si="34"/>
        <v>1.1510493723534279</v>
      </c>
      <c r="O87" s="143">
        <f t="shared" si="35"/>
        <v>1.1611702709707141</v>
      </c>
      <c r="P87" s="52">
        <f t="shared" ref="P87:P88" si="46">(O87-N87)/N87</f>
        <v>8.7927580348644337E-3</v>
      </c>
    </row>
    <row r="88" spans="1:16" ht="20.100000000000001" customHeight="1" x14ac:dyDescent="0.25">
      <c r="A88" s="38" t="s">
        <v>205</v>
      </c>
      <c r="B88" s="19">
        <v>817.27999999999986</v>
      </c>
      <c r="C88" s="140">
        <v>1130.1600000000005</v>
      </c>
      <c r="D88" s="247">
        <f t="shared" si="36"/>
        <v>1.1840743449404384E-3</v>
      </c>
      <c r="E88" s="215">
        <f t="shared" si="37"/>
        <v>1.6322263196696253E-3</v>
      </c>
      <c r="F88" s="52">
        <f t="shared" si="44"/>
        <v>0.38283085356303925</v>
      </c>
      <c r="H88" s="19">
        <v>763.06299999999987</v>
      </c>
      <c r="I88" s="140">
        <v>934.29999999999973</v>
      </c>
      <c r="J88" s="214">
        <f t="shared" si="39"/>
        <v>3.9253090484550899E-3</v>
      </c>
      <c r="K88" s="215">
        <f t="shared" si="40"/>
        <v>4.6619574625796321E-3</v>
      </c>
      <c r="L88" s="59">
        <f t="shared" si="45"/>
        <v>0.22440742114347031</v>
      </c>
      <c r="N88" s="40">
        <f t="shared" si="34"/>
        <v>9.3366165818324198</v>
      </c>
      <c r="O88" s="143">
        <f t="shared" si="35"/>
        <v>8.2669710483471306</v>
      </c>
      <c r="P88" s="52">
        <f t="shared" si="46"/>
        <v>-0.11456457744732181</v>
      </c>
    </row>
    <row r="89" spans="1:16" ht="20.100000000000001" customHeight="1" x14ac:dyDescent="0.25">
      <c r="A89" s="38" t="s">
        <v>206</v>
      </c>
      <c r="B89" s="19">
        <v>4036.21</v>
      </c>
      <c r="C89" s="140">
        <v>3656.9299999999985</v>
      </c>
      <c r="D89" s="247">
        <f t="shared" si="36"/>
        <v>5.8476565091425793E-3</v>
      </c>
      <c r="E89" s="215">
        <f t="shared" si="37"/>
        <v>5.2814976597910356E-3</v>
      </c>
      <c r="F89" s="52">
        <f t="shared" ref="F89:F94" si="47">(C89-B89)/B89</f>
        <v>-9.3969342526776745E-2</v>
      </c>
      <c r="H89" s="19">
        <v>961.85299999999995</v>
      </c>
      <c r="I89" s="140">
        <v>882.08499999999992</v>
      </c>
      <c r="J89" s="214">
        <f t="shared" si="39"/>
        <v>4.9479142406114226E-3</v>
      </c>
      <c r="K89" s="215">
        <f t="shared" si="40"/>
        <v>4.401415764079584E-3</v>
      </c>
      <c r="L89" s="59">
        <f t="shared" ref="L89:L94" si="48">(I89-H89)/H89</f>
        <v>-8.2931591417815434E-2</v>
      </c>
      <c r="N89" s="40">
        <f t="shared" si="34"/>
        <v>2.3830598507015246</v>
      </c>
      <c r="O89" s="143">
        <f t="shared" si="35"/>
        <v>2.4120915631417619</v>
      </c>
      <c r="P89" s="52">
        <f t="shared" ref="P89:P92" si="49">(O89-N89)/N89</f>
        <v>1.2182536007935734E-2</v>
      </c>
    </row>
    <row r="90" spans="1:16" ht="20.100000000000001" customHeight="1" x14ac:dyDescent="0.25">
      <c r="A90" s="38" t="s">
        <v>207</v>
      </c>
      <c r="B90" s="19">
        <v>2141.9600000000005</v>
      </c>
      <c r="C90" s="140">
        <v>2303.9700000000003</v>
      </c>
      <c r="D90" s="247">
        <f t="shared" si="36"/>
        <v>3.1032692392920693E-3</v>
      </c>
      <c r="E90" s="215">
        <f t="shared" si="37"/>
        <v>3.3274938714245991E-3</v>
      </c>
      <c r="F90" s="52">
        <f t="shared" si="47"/>
        <v>7.5636333078115237E-2</v>
      </c>
      <c r="H90" s="19">
        <v>805.39099999999996</v>
      </c>
      <c r="I90" s="140">
        <v>846.82500000000005</v>
      </c>
      <c r="J90" s="214">
        <f t="shared" si="39"/>
        <v>4.1430505473916222E-3</v>
      </c>
      <c r="K90" s="215">
        <f t="shared" si="40"/>
        <v>4.2254758945188889E-3</v>
      </c>
      <c r="L90" s="59">
        <f t="shared" si="48"/>
        <v>5.1445819483952618E-2</v>
      </c>
      <c r="N90" s="40">
        <f t="shared" si="34"/>
        <v>3.7600655474425282</v>
      </c>
      <c r="O90" s="143">
        <f t="shared" si="35"/>
        <v>3.6755035872862925</v>
      </c>
      <c r="P90" s="52">
        <f t="shared" si="49"/>
        <v>-2.2489490964792351E-2</v>
      </c>
    </row>
    <row r="91" spans="1:16" ht="20.100000000000001" customHeight="1" x14ac:dyDescent="0.25">
      <c r="A91" s="38" t="s">
        <v>208</v>
      </c>
      <c r="B91" s="19">
        <v>1883.4499999999994</v>
      </c>
      <c r="C91" s="140">
        <v>932.53000000000043</v>
      </c>
      <c r="D91" s="247">
        <f t="shared" si="36"/>
        <v>2.728740241995483E-3</v>
      </c>
      <c r="E91" s="215">
        <f t="shared" si="37"/>
        <v>1.3468004617766649E-3</v>
      </c>
      <c r="F91" s="52">
        <f t="shared" si="47"/>
        <v>-0.50488199846027193</v>
      </c>
      <c r="H91" s="19">
        <v>1266.2429999999999</v>
      </c>
      <c r="I91" s="140">
        <v>730.62799999999982</v>
      </c>
      <c r="J91" s="214">
        <f t="shared" si="39"/>
        <v>6.51374146753665E-3</v>
      </c>
      <c r="K91" s="215">
        <f t="shared" si="40"/>
        <v>3.6456776805840001E-3</v>
      </c>
      <c r="L91" s="59">
        <f t="shared" si="48"/>
        <v>-0.42299542820769803</v>
      </c>
      <c r="N91" s="40">
        <f t="shared" si="34"/>
        <v>6.7229976904085609</v>
      </c>
      <c r="O91" s="143">
        <f t="shared" si="35"/>
        <v>7.834900753863141</v>
      </c>
      <c r="P91" s="52">
        <f t="shared" si="49"/>
        <v>0.16538798831373822</v>
      </c>
    </row>
    <row r="92" spans="1:16" ht="20.100000000000001" customHeight="1" x14ac:dyDescent="0.25">
      <c r="A92" s="38" t="s">
        <v>209</v>
      </c>
      <c r="B92" s="19">
        <v>5193.9000000000015</v>
      </c>
      <c r="C92" s="140">
        <v>2860.98</v>
      </c>
      <c r="D92" s="247">
        <f t="shared" si="36"/>
        <v>7.5249164792802288E-3</v>
      </c>
      <c r="E92" s="215">
        <f t="shared" si="37"/>
        <v>4.131951985602394E-3</v>
      </c>
      <c r="F92" s="52">
        <f t="shared" si="47"/>
        <v>-0.44916536706521126</v>
      </c>
      <c r="H92" s="19">
        <v>1156.5530000000001</v>
      </c>
      <c r="I92" s="140">
        <v>602.52599999999995</v>
      </c>
      <c r="J92" s="214">
        <f t="shared" si="39"/>
        <v>5.9494798672165743E-3</v>
      </c>
      <c r="K92" s="215">
        <f t="shared" si="40"/>
        <v>3.0064760591868309E-3</v>
      </c>
      <c r="L92" s="59">
        <f t="shared" si="48"/>
        <v>-0.47903295395887618</v>
      </c>
      <c r="N92" s="40">
        <f t="shared" si="34"/>
        <v>2.2267525366295073</v>
      </c>
      <c r="O92" s="143">
        <f t="shared" si="35"/>
        <v>2.1060126250445648</v>
      </c>
      <c r="P92" s="52">
        <f t="shared" si="49"/>
        <v>-5.4222420138206662E-2</v>
      </c>
    </row>
    <row r="93" spans="1:16" ht="20.100000000000001" customHeight="1" x14ac:dyDescent="0.25">
      <c r="A93" s="38" t="s">
        <v>210</v>
      </c>
      <c r="B93" s="19">
        <v>1439.2399999999998</v>
      </c>
      <c r="C93" s="140">
        <v>1831.5900000000001</v>
      </c>
      <c r="D93" s="247">
        <f t="shared" si="36"/>
        <v>2.0851692935249565E-3</v>
      </c>
      <c r="E93" s="215">
        <f t="shared" si="37"/>
        <v>2.6452620910700146E-3</v>
      </c>
      <c r="F93" s="52">
        <f t="shared" si="47"/>
        <v>0.27260915483171705</v>
      </c>
      <c r="H93" s="19">
        <v>350.91199999999998</v>
      </c>
      <c r="I93" s="140">
        <v>517.14599999999984</v>
      </c>
      <c r="J93" s="214">
        <f t="shared" si="39"/>
        <v>1.8051432828108198E-3</v>
      </c>
      <c r="K93" s="215">
        <f t="shared" si="40"/>
        <v>2.5804480936992471E-3</v>
      </c>
      <c r="L93" s="59">
        <f t="shared" si="48"/>
        <v>0.4737199069852267</v>
      </c>
      <c r="N93" s="40">
        <f t="shared" ref="N93:N94" si="50">(H93/B93)*10</f>
        <v>2.4381757038436955</v>
      </c>
      <c r="O93" s="143">
        <f t="shared" ref="O93:O94" si="51">(I93/C93)*10</f>
        <v>2.8234812376132199</v>
      </c>
      <c r="P93" s="52">
        <f t="shared" ref="P93:P94" si="52">(O93-N93)/N93</f>
        <v>0.15803025727887623</v>
      </c>
    </row>
    <row r="94" spans="1:16" ht="20.100000000000001" customHeight="1" x14ac:dyDescent="0.25">
      <c r="A94" s="38" t="s">
        <v>211</v>
      </c>
      <c r="B94" s="19">
        <v>879.86</v>
      </c>
      <c r="C94" s="140">
        <v>2203.2399999999998</v>
      </c>
      <c r="D94" s="247">
        <f t="shared" si="36"/>
        <v>1.2747401785670692E-3</v>
      </c>
      <c r="E94" s="215">
        <f t="shared" si="37"/>
        <v>3.1820152160303879E-3</v>
      </c>
      <c r="F94" s="52">
        <f t="shared" si="47"/>
        <v>1.5040801945764095</v>
      </c>
      <c r="H94" s="19">
        <v>211.98400000000004</v>
      </c>
      <c r="I94" s="140">
        <v>499.05800000000005</v>
      </c>
      <c r="J94" s="214">
        <f t="shared" si="39"/>
        <v>1.0904770816141053E-3</v>
      </c>
      <c r="K94" s="215">
        <f t="shared" si="40"/>
        <v>2.4901928367334551E-3</v>
      </c>
      <c r="L94" s="59">
        <f t="shared" si="48"/>
        <v>1.3542248471582758</v>
      </c>
      <c r="N94" s="40">
        <f t="shared" si="50"/>
        <v>2.4092923874252725</v>
      </c>
      <c r="O94" s="143">
        <f t="shared" si="51"/>
        <v>2.2651095659120211</v>
      </c>
      <c r="P94" s="52">
        <f t="shared" si="52"/>
        <v>-5.9844468137524254E-2</v>
      </c>
    </row>
    <row r="95" spans="1:16" ht="20.100000000000001" customHeight="1" thickBot="1" x14ac:dyDescent="0.3">
      <c r="A95" s="8" t="s">
        <v>17</v>
      </c>
      <c r="B95" s="19">
        <f>B96-SUM(B68:B94)</f>
        <v>26122.510000000242</v>
      </c>
      <c r="C95" s="140">
        <f>C96-SUM(C68:C94)</f>
        <v>27394.310000000056</v>
      </c>
      <c r="D95" s="247">
        <f t="shared" si="36"/>
        <v>3.7846263112336458E-2</v>
      </c>
      <c r="E95" s="215">
        <f t="shared" si="37"/>
        <v>3.9564056232028105E-2</v>
      </c>
      <c r="F95" s="52">
        <f t="shared" si="38"/>
        <v>4.8685980022585958E-2</v>
      </c>
      <c r="H95" s="19">
        <f>H96-SUM(H68:H94)</f>
        <v>7654.6959999999963</v>
      </c>
      <c r="I95" s="140">
        <f>I96-SUM(I68:I94)</f>
        <v>8099.8360000000102</v>
      </c>
      <c r="J95" s="214">
        <f t="shared" si="39"/>
        <v>3.937688955167918E-2</v>
      </c>
      <c r="K95" s="215">
        <f t="shared" si="40"/>
        <v>4.0416451766960522E-2</v>
      </c>
      <c r="L95" s="59">
        <f t="shared" si="41"/>
        <v>5.8152537997591833E-2</v>
      </c>
      <c r="N95" s="40">
        <f t="shared" si="34"/>
        <v>2.9303064674872075</v>
      </c>
      <c r="O95" s="143">
        <f t="shared" si="35"/>
        <v>2.9567585385432205</v>
      </c>
      <c r="P95" s="52">
        <f t="shared" si="42"/>
        <v>9.0270664005653103E-3</v>
      </c>
    </row>
    <row r="96" spans="1:16" s="1" customFormat="1" ht="26.25" customHeight="1" thickBot="1" x14ac:dyDescent="0.3">
      <c r="A96" s="12" t="s">
        <v>18</v>
      </c>
      <c r="B96" s="17">
        <v>690226.93</v>
      </c>
      <c r="C96" s="145">
        <v>692403.97999999986</v>
      </c>
      <c r="D96" s="243">
        <f>SUM(D68:D95)</f>
        <v>1</v>
      </c>
      <c r="E96" s="244">
        <f>SUM(E68:E95)</f>
        <v>1.0000000000000002</v>
      </c>
      <c r="F96" s="57">
        <f t="shared" si="38"/>
        <v>3.1541075918318827E-3</v>
      </c>
      <c r="H96" s="17">
        <v>194395.64900000006</v>
      </c>
      <c r="I96" s="145">
        <v>200409.37899999999</v>
      </c>
      <c r="J96" s="255">
        <f t="shared" si="39"/>
        <v>1</v>
      </c>
      <c r="K96" s="244">
        <f t="shared" si="40"/>
        <v>1</v>
      </c>
      <c r="L96" s="60">
        <f t="shared" si="41"/>
        <v>3.0935517491957453E-2</v>
      </c>
      <c r="N96" s="37">
        <f t="shared" si="34"/>
        <v>2.8164019766658486</v>
      </c>
      <c r="O96" s="150">
        <f t="shared" si="35"/>
        <v>2.8943995815853056</v>
      </c>
      <c r="P96" s="57">
        <f t="shared" si="42"/>
        <v>2.7694059855686244E-2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H4:I4"/>
    <mergeCell ref="J4:K4"/>
    <mergeCell ref="H5:I5"/>
    <mergeCell ref="J5:K5"/>
    <mergeCell ref="A4:A6"/>
    <mergeCell ref="B4:C4"/>
    <mergeCell ref="D5:E5"/>
    <mergeCell ref="D4:E4"/>
    <mergeCell ref="B5:C5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N4:O4"/>
    <mergeCell ref="N5:O5"/>
    <mergeCell ref="N36:O36"/>
    <mergeCell ref="N37:O37"/>
    <mergeCell ref="N65:O6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 codeName="Folha26">
    <pageSetUpPr fitToPage="1"/>
  </sheetPr>
  <dimension ref="A1:Q96"/>
  <sheetViews>
    <sheetView showGridLines="0" topLeftCell="A58" zoomScaleNormal="100" workbookViewId="0">
      <selection activeCell="P78" sqref="P78:P79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162</v>
      </c>
    </row>
    <row r="3" spans="1:17" ht="8.25" customHeight="1" thickBot="1" x14ac:dyDescent="0.3"/>
    <row r="4" spans="1:17" x14ac:dyDescent="0.25">
      <c r="A4" s="353" t="s">
        <v>3</v>
      </c>
      <c r="B4" s="347" t="s">
        <v>1</v>
      </c>
      <c r="C4" s="340"/>
      <c r="D4" s="347" t="s">
        <v>104</v>
      </c>
      <c r="E4" s="340"/>
      <c r="F4" s="130" t="s">
        <v>0</v>
      </c>
      <c r="H4" s="356" t="s">
        <v>19</v>
      </c>
      <c r="I4" s="357"/>
      <c r="J4" s="347" t="s">
        <v>104</v>
      </c>
      <c r="K4" s="345"/>
      <c r="L4" s="130" t="s">
        <v>0</v>
      </c>
      <c r="N4" s="339" t="s">
        <v>22</v>
      </c>
      <c r="O4" s="340"/>
      <c r="P4" s="130" t="s">
        <v>0</v>
      </c>
    </row>
    <row r="5" spans="1:17" x14ac:dyDescent="0.25">
      <c r="A5" s="354"/>
      <c r="B5" s="348" t="s">
        <v>77</v>
      </c>
      <c r="C5" s="342"/>
      <c r="D5" s="348" t="str">
        <f>B5</f>
        <v>maio</v>
      </c>
      <c r="E5" s="342"/>
      <c r="F5" s="131" t="s">
        <v>149</v>
      </c>
      <c r="H5" s="337" t="str">
        <f>B5</f>
        <v>maio</v>
      </c>
      <c r="I5" s="342"/>
      <c r="J5" s="348" t="str">
        <f>B5</f>
        <v>maio</v>
      </c>
      <c r="K5" s="338"/>
      <c r="L5" s="131" t="str">
        <f>F5</f>
        <v>2023 /2022</v>
      </c>
      <c r="N5" s="337" t="str">
        <f>B5</f>
        <v>maio</v>
      </c>
      <c r="O5" s="338"/>
      <c r="P5" s="131" t="str">
        <f>L5</f>
        <v>2023 /2022</v>
      </c>
    </row>
    <row r="6" spans="1:17" ht="19.5" customHeight="1" thickBot="1" x14ac:dyDescent="0.3">
      <c r="A6" s="355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C6</f>
        <v>2023</v>
      </c>
      <c r="J6" s="99">
        <f>B6</f>
        <v>2022</v>
      </c>
      <c r="K6" s="134">
        <f>C6</f>
        <v>2023</v>
      </c>
      <c r="L6" s="268">
        <v>1000</v>
      </c>
      <c r="N6" s="25">
        <f>B6</f>
        <v>2022</v>
      </c>
      <c r="O6" s="134">
        <f>C6</f>
        <v>2023</v>
      </c>
      <c r="P6" s="132"/>
    </row>
    <row r="7" spans="1:17" ht="20.100000000000001" customHeight="1" x14ac:dyDescent="0.25">
      <c r="A7" s="8" t="s">
        <v>164</v>
      </c>
      <c r="B7" s="19">
        <v>38328.030000000006</v>
      </c>
      <c r="C7" s="147">
        <v>34047.570000000007</v>
      </c>
      <c r="D7" s="214">
        <f>B7/$B$33</f>
        <v>0.13768975750017562</v>
      </c>
      <c r="E7" s="246">
        <f>C7/$C$33</f>
        <v>0.12085900143461541</v>
      </c>
      <c r="F7" s="52">
        <f>(C7-B7)/B7</f>
        <v>-0.11167962454631764</v>
      </c>
      <c r="H7" s="19">
        <v>10656.088999999996</v>
      </c>
      <c r="I7" s="147">
        <v>10602.283999999996</v>
      </c>
      <c r="J7" s="214">
        <f t="shared" ref="J7:J32" si="0">H7/$H$33</f>
        <v>0.1384099297176716</v>
      </c>
      <c r="K7" s="246">
        <f>I7/$I$33</f>
        <v>0.13123857812738793</v>
      </c>
      <c r="L7" s="52">
        <f>(I7-H7)/H7</f>
        <v>-5.0492258463682421E-3</v>
      </c>
      <c r="N7" s="40">
        <f t="shared" ref="N7:O33" si="1">(H7/B7)*10</f>
        <v>2.7802339436699448</v>
      </c>
      <c r="O7" s="149">
        <f t="shared" si="1"/>
        <v>3.1139620243089281</v>
      </c>
      <c r="P7" s="52">
        <f>(O7-N7)/N7</f>
        <v>0.12003597085735092</v>
      </c>
      <c r="Q7" s="2"/>
    </row>
    <row r="8" spans="1:17" ht="20.100000000000001" customHeight="1" x14ac:dyDescent="0.25">
      <c r="A8" s="8" t="s">
        <v>163</v>
      </c>
      <c r="B8" s="19">
        <v>31012.890000000003</v>
      </c>
      <c r="C8" s="140">
        <v>26538.900000000005</v>
      </c>
      <c r="D8" s="214">
        <f t="shared" ref="D8:D32" si="2">B8/$B$33</f>
        <v>0.11141082136179765</v>
      </c>
      <c r="E8" s="215">
        <f t="shared" ref="E8:E32" si="3">C8/$C$33</f>
        <v>9.4205400067409059E-2</v>
      </c>
      <c r="F8" s="52">
        <f t="shared" ref="F8:F33" si="4">(C8-B8)/B8</f>
        <v>-0.1442622728807279</v>
      </c>
      <c r="H8" s="19">
        <v>12777.373</v>
      </c>
      <c r="I8" s="140">
        <v>10504.068000000001</v>
      </c>
      <c r="J8" s="214">
        <f t="shared" si="0"/>
        <v>0.16596288740704732</v>
      </c>
      <c r="K8" s="215">
        <f t="shared" ref="K8:K32" si="5">I8/$I$33</f>
        <v>0.13002282799379797</v>
      </c>
      <c r="L8" s="52">
        <f t="shared" ref="L8:L33" si="6">(I8-H8)/H8</f>
        <v>-0.17791646217105805</v>
      </c>
      <c r="N8" s="40">
        <f t="shared" si="1"/>
        <v>4.1200200948702292</v>
      </c>
      <c r="O8" s="143">
        <f t="shared" si="1"/>
        <v>3.9579892158303469</v>
      </c>
      <c r="P8" s="52">
        <f t="shared" ref="P8:P33" si="7">(O8-N8)/N8</f>
        <v>-3.932769144539474E-2</v>
      </c>
      <c r="Q8" s="2"/>
    </row>
    <row r="9" spans="1:17" ht="20.100000000000001" customHeight="1" x14ac:dyDescent="0.25">
      <c r="A9" s="8" t="s">
        <v>166</v>
      </c>
      <c r="B9" s="19">
        <v>17376.300000000007</v>
      </c>
      <c r="C9" s="140">
        <v>20023.699999999997</v>
      </c>
      <c r="D9" s="214">
        <f t="shared" si="2"/>
        <v>6.2422684736217912E-2</v>
      </c>
      <c r="E9" s="215">
        <f t="shared" si="3"/>
        <v>7.1078329144379698E-2</v>
      </c>
      <c r="F9" s="52">
        <f t="shared" si="4"/>
        <v>0.15235694595512217</v>
      </c>
      <c r="H9" s="19">
        <v>5148.2330000000002</v>
      </c>
      <c r="I9" s="140">
        <v>7341.2879999999996</v>
      </c>
      <c r="J9" s="214">
        <f t="shared" si="0"/>
        <v>6.6869427207317603E-2</v>
      </c>
      <c r="K9" s="215">
        <f t="shared" si="5"/>
        <v>9.0872891043444579E-2</v>
      </c>
      <c r="L9" s="52">
        <f t="shared" si="6"/>
        <v>0.42598207967665785</v>
      </c>
      <c r="N9" s="40">
        <f t="shared" si="1"/>
        <v>2.9627901221779078</v>
      </c>
      <c r="O9" s="143">
        <f t="shared" si="1"/>
        <v>3.6662994351693245</v>
      </c>
      <c r="P9" s="52">
        <f t="shared" si="7"/>
        <v>0.23744824438468032</v>
      </c>
      <c r="Q9" s="2"/>
    </row>
    <row r="10" spans="1:17" ht="20.100000000000001" customHeight="1" x14ac:dyDescent="0.25">
      <c r="A10" s="8" t="s">
        <v>165</v>
      </c>
      <c r="B10" s="19">
        <v>21740.460000000006</v>
      </c>
      <c r="C10" s="140">
        <v>21852.5</v>
      </c>
      <c r="D10" s="214">
        <f t="shared" si="2"/>
        <v>7.8100509348961275E-2</v>
      </c>
      <c r="E10" s="215">
        <f t="shared" si="3"/>
        <v>7.7570038885298787E-2</v>
      </c>
      <c r="F10" s="52">
        <f t="shared" si="4"/>
        <v>5.1535248104222983E-3</v>
      </c>
      <c r="H10" s="19">
        <v>5659.4780000000001</v>
      </c>
      <c r="I10" s="140">
        <v>6655.5890000000009</v>
      </c>
      <c r="J10" s="214">
        <f t="shared" si="0"/>
        <v>7.350989206440646E-2</v>
      </c>
      <c r="K10" s="215">
        <f t="shared" si="5"/>
        <v>8.238508202197603E-2</v>
      </c>
      <c r="L10" s="52">
        <f t="shared" si="6"/>
        <v>0.1760075752569408</v>
      </c>
      <c r="N10" s="40">
        <f t="shared" si="1"/>
        <v>2.6032006682471294</v>
      </c>
      <c r="O10" s="143">
        <f t="shared" si="1"/>
        <v>3.0456876787552916</v>
      </c>
      <c r="P10" s="52">
        <f t="shared" si="7"/>
        <v>0.16997806427504944</v>
      </c>
      <c r="Q10" s="2"/>
    </row>
    <row r="11" spans="1:17" ht="20.100000000000001" customHeight="1" x14ac:dyDescent="0.25">
      <c r="A11" s="8" t="s">
        <v>168</v>
      </c>
      <c r="B11" s="19">
        <v>11256.26</v>
      </c>
      <c r="C11" s="140">
        <v>11949.119999999999</v>
      </c>
      <c r="D11" s="214">
        <f t="shared" si="2"/>
        <v>4.0437030281987529E-2</v>
      </c>
      <c r="E11" s="215">
        <f t="shared" si="3"/>
        <v>4.2415911362320168E-2</v>
      </c>
      <c r="F11" s="52">
        <f t="shared" si="4"/>
        <v>6.155330456119517E-2</v>
      </c>
      <c r="H11" s="19">
        <v>4695.6480000000001</v>
      </c>
      <c r="I11" s="140">
        <v>4514.8750000000009</v>
      </c>
      <c r="J11" s="214">
        <f t="shared" si="0"/>
        <v>6.0990886023842845E-2</v>
      </c>
      <c r="K11" s="215">
        <f t="shared" si="5"/>
        <v>5.5886616074695881E-2</v>
      </c>
      <c r="L11" s="52">
        <f t="shared" si="6"/>
        <v>-3.849798792413725E-2</v>
      </c>
      <c r="N11" s="40">
        <f t="shared" si="1"/>
        <v>4.1715880763237525</v>
      </c>
      <c r="O11" s="143">
        <f t="shared" si="1"/>
        <v>3.7784163185238757</v>
      </c>
      <c r="P11" s="52">
        <f t="shared" si="7"/>
        <v>-9.42498997039906E-2</v>
      </c>
      <c r="Q11" s="2"/>
    </row>
    <row r="12" spans="1:17" ht="20.100000000000001" customHeight="1" x14ac:dyDescent="0.25">
      <c r="A12" s="8" t="s">
        <v>167</v>
      </c>
      <c r="B12" s="19">
        <v>19352.359999999997</v>
      </c>
      <c r="C12" s="140">
        <v>16786.060000000001</v>
      </c>
      <c r="D12" s="214">
        <f t="shared" si="2"/>
        <v>6.9521490028475186E-2</v>
      </c>
      <c r="E12" s="215">
        <f t="shared" si="3"/>
        <v>5.9585645895479177E-2</v>
      </c>
      <c r="F12" s="52">
        <f t="shared" si="4"/>
        <v>-0.13260914947840965</v>
      </c>
      <c r="H12" s="19">
        <v>3781.6809999999996</v>
      </c>
      <c r="I12" s="140">
        <v>3730.9969999999998</v>
      </c>
      <c r="J12" s="214">
        <f t="shared" si="0"/>
        <v>4.911954108347389E-2</v>
      </c>
      <c r="K12" s="215">
        <f t="shared" si="5"/>
        <v>4.6183514917875257E-2</v>
      </c>
      <c r="L12" s="52">
        <f t="shared" si="6"/>
        <v>-1.3402505393765298E-2</v>
      </c>
      <c r="N12" s="40">
        <f t="shared" si="1"/>
        <v>1.9541187741443422</v>
      </c>
      <c r="O12" s="143">
        <f t="shared" si="1"/>
        <v>2.2226758393571804</v>
      </c>
      <c r="P12" s="52">
        <f t="shared" si="7"/>
        <v>0.13743129064937842</v>
      </c>
      <c r="Q12" s="2"/>
    </row>
    <row r="13" spans="1:17" ht="20.100000000000001" customHeight="1" x14ac:dyDescent="0.25">
      <c r="A13" s="8" t="s">
        <v>169</v>
      </c>
      <c r="B13" s="19">
        <v>11289.639999999996</v>
      </c>
      <c r="C13" s="140">
        <v>13699.19</v>
      </c>
      <c r="D13" s="214">
        <f t="shared" si="2"/>
        <v>4.0556944718115745E-2</v>
      </c>
      <c r="E13" s="215">
        <f t="shared" si="3"/>
        <v>4.8628152430939091E-2</v>
      </c>
      <c r="F13" s="52">
        <f t="shared" si="4"/>
        <v>0.21343018909371828</v>
      </c>
      <c r="H13" s="19">
        <v>3507.5610000000001</v>
      </c>
      <c r="I13" s="140">
        <v>3388.143</v>
      </c>
      <c r="J13" s="214">
        <f t="shared" si="0"/>
        <v>4.5559048117038634E-2</v>
      </c>
      <c r="K13" s="215">
        <f t="shared" si="5"/>
        <v>4.1939554704652576E-2</v>
      </c>
      <c r="L13" s="52">
        <f t="shared" si="6"/>
        <v>-3.404587974378781E-2</v>
      </c>
      <c r="N13" s="40">
        <f t="shared" si="1"/>
        <v>3.1068847190875899</v>
      </c>
      <c r="O13" s="143">
        <f t="shared" si="1"/>
        <v>2.4732433085459795</v>
      </c>
      <c r="P13" s="52">
        <f t="shared" si="7"/>
        <v>-0.20394751264787647</v>
      </c>
      <c r="Q13" s="2"/>
    </row>
    <row r="14" spans="1:17" ht="20.100000000000001" customHeight="1" x14ac:dyDescent="0.25">
      <c r="A14" s="8" t="s">
        <v>173</v>
      </c>
      <c r="B14" s="19">
        <v>9359.880000000001</v>
      </c>
      <c r="C14" s="140">
        <v>13654.800000000001</v>
      </c>
      <c r="D14" s="214">
        <f t="shared" si="2"/>
        <v>3.3624467718031521E-2</v>
      </c>
      <c r="E14" s="215">
        <f t="shared" si="3"/>
        <v>4.8470580801783687E-2</v>
      </c>
      <c r="F14" s="52">
        <f t="shared" si="4"/>
        <v>0.45886485724175946</v>
      </c>
      <c r="H14" s="19">
        <v>2015.1840000000002</v>
      </c>
      <c r="I14" s="140">
        <v>3052.739</v>
      </c>
      <c r="J14" s="214">
        <f t="shared" si="0"/>
        <v>2.6174844805460659E-2</v>
      </c>
      <c r="K14" s="215">
        <f t="shared" si="5"/>
        <v>3.7787813055566541E-2</v>
      </c>
      <c r="L14" s="52">
        <f t="shared" si="6"/>
        <v>0.51486861745627188</v>
      </c>
      <c r="N14" s="40">
        <f t="shared" si="1"/>
        <v>2.1530019615636098</v>
      </c>
      <c r="O14" s="143">
        <f t="shared" si="1"/>
        <v>2.2356526642645806</v>
      </c>
      <c r="P14" s="52">
        <f t="shared" si="7"/>
        <v>3.8388586808785853E-2</v>
      </c>
      <c r="Q14" s="2"/>
    </row>
    <row r="15" spans="1:17" ht="20.100000000000001" customHeight="1" x14ac:dyDescent="0.25">
      <c r="A15" s="8" t="s">
        <v>170</v>
      </c>
      <c r="B15" s="19">
        <v>19528.669999999998</v>
      </c>
      <c r="C15" s="140">
        <v>20390.009999999991</v>
      </c>
      <c r="D15" s="214">
        <f t="shared" si="2"/>
        <v>7.015486672810875E-2</v>
      </c>
      <c r="E15" s="215">
        <f t="shared" si="3"/>
        <v>7.2378623433091441E-2</v>
      </c>
      <c r="F15" s="52">
        <f t="shared" si="4"/>
        <v>4.4106434283542759E-2</v>
      </c>
      <c r="H15" s="19">
        <v>2651.9840000000004</v>
      </c>
      <c r="I15" s="140">
        <v>2821.7910000000002</v>
      </c>
      <c r="J15" s="214">
        <f t="shared" si="0"/>
        <v>3.4446119871220086E-2</v>
      </c>
      <c r="K15" s="215">
        <f t="shared" si="5"/>
        <v>3.4929062323991726E-2</v>
      </c>
      <c r="L15" s="52">
        <f t="shared" si="6"/>
        <v>6.403017514434467E-2</v>
      </c>
      <c r="N15" s="40">
        <f t="shared" si="1"/>
        <v>1.3579951937331116</v>
      </c>
      <c r="O15" s="143">
        <f t="shared" si="1"/>
        <v>1.3839085905303632</v>
      </c>
      <c r="P15" s="52">
        <f t="shared" si="7"/>
        <v>1.9082097577986248E-2</v>
      </c>
      <c r="Q15" s="2"/>
    </row>
    <row r="16" spans="1:17" ht="20.100000000000001" customHeight="1" x14ac:dyDescent="0.25">
      <c r="A16" s="8" t="s">
        <v>172</v>
      </c>
      <c r="B16" s="19">
        <v>10742.630000000001</v>
      </c>
      <c r="C16" s="140">
        <v>7508.65</v>
      </c>
      <c r="D16" s="214">
        <f t="shared" si="2"/>
        <v>3.859186395998207E-2</v>
      </c>
      <c r="E16" s="215">
        <f t="shared" si="3"/>
        <v>2.6653530373005319E-2</v>
      </c>
      <c r="F16" s="52">
        <f t="shared" si="4"/>
        <v>-0.30104173745162971</v>
      </c>
      <c r="H16" s="19">
        <v>3591.4189999999994</v>
      </c>
      <c r="I16" s="140">
        <v>2766.0119999999997</v>
      </c>
      <c r="J16" s="214">
        <f t="shared" si="0"/>
        <v>4.6648263858974012E-2</v>
      </c>
      <c r="K16" s="215">
        <f t="shared" si="5"/>
        <v>3.423861141271943E-2</v>
      </c>
      <c r="L16" s="52">
        <f t="shared" si="6"/>
        <v>-0.22982754170426781</v>
      </c>
      <c r="N16" s="40">
        <f t="shared" si="1"/>
        <v>3.3431468830258506</v>
      </c>
      <c r="O16" s="143">
        <f t="shared" si="1"/>
        <v>3.6837673882788513</v>
      </c>
      <c r="P16" s="52">
        <f t="shared" si="7"/>
        <v>0.10188619201340872</v>
      </c>
      <c r="Q16" s="2"/>
    </row>
    <row r="17" spans="1:17" ht="20.100000000000001" customHeight="1" x14ac:dyDescent="0.25">
      <c r="A17" s="8" t="s">
        <v>171</v>
      </c>
      <c r="B17" s="19">
        <v>8744.4399999999987</v>
      </c>
      <c r="C17" s="140">
        <v>7961.3699999999981</v>
      </c>
      <c r="D17" s="214">
        <f t="shared" si="2"/>
        <v>3.141355877343123E-2</v>
      </c>
      <c r="E17" s="215">
        <f t="shared" si="3"/>
        <v>2.8260555107207465E-2</v>
      </c>
      <c r="F17" s="52">
        <f t="shared" si="4"/>
        <v>-8.9550617306540015E-2</v>
      </c>
      <c r="H17" s="19">
        <v>2551.1869999999999</v>
      </c>
      <c r="I17" s="140">
        <v>2753.7999999999993</v>
      </c>
      <c r="J17" s="214">
        <f t="shared" si="0"/>
        <v>3.313688665387813E-2</v>
      </c>
      <c r="K17" s="215">
        <f t="shared" si="5"/>
        <v>3.4087447237519851E-2</v>
      </c>
      <c r="L17" s="52">
        <f t="shared" si="6"/>
        <v>7.9419109614465494E-2</v>
      </c>
      <c r="N17" s="40">
        <f t="shared" si="1"/>
        <v>2.917496146122565</v>
      </c>
      <c r="O17" s="143">
        <f t="shared" si="1"/>
        <v>3.458952416481083</v>
      </c>
      <c r="P17" s="52">
        <f t="shared" si="7"/>
        <v>0.18558936952774682</v>
      </c>
      <c r="Q17" s="2"/>
    </row>
    <row r="18" spans="1:17" ht="20.100000000000001" customHeight="1" x14ac:dyDescent="0.25">
      <c r="A18" s="8" t="s">
        <v>174</v>
      </c>
      <c r="B18" s="19">
        <v>9426.3700000000008</v>
      </c>
      <c r="C18" s="140">
        <v>9409.82</v>
      </c>
      <c r="D18" s="214">
        <f t="shared" si="2"/>
        <v>3.3863326641283949E-2</v>
      </c>
      <c r="E18" s="215">
        <f t="shared" si="3"/>
        <v>3.3402132630301444E-2</v>
      </c>
      <c r="F18" s="52">
        <f t="shared" si="4"/>
        <v>-1.7557129626782197E-3</v>
      </c>
      <c r="H18" s="19">
        <v>2316.4389999999999</v>
      </c>
      <c r="I18" s="140">
        <v>2277.875</v>
      </c>
      <c r="J18" s="214">
        <f t="shared" si="0"/>
        <v>3.0087789167796326E-2</v>
      </c>
      <c r="K18" s="215">
        <f t="shared" si="5"/>
        <v>2.8196290172185907E-2</v>
      </c>
      <c r="L18" s="52">
        <f t="shared" si="6"/>
        <v>-1.6647966987259261E-2</v>
      </c>
      <c r="N18" s="40">
        <f t="shared" si="1"/>
        <v>2.4574030087934164</v>
      </c>
      <c r="O18" s="143">
        <f t="shared" si="1"/>
        <v>2.4207423733929021</v>
      </c>
      <c r="P18" s="52">
        <f t="shared" si="7"/>
        <v>-1.4918446534544895E-2</v>
      </c>
      <c r="Q18" s="2"/>
    </row>
    <row r="19" spans="1:17" ht="20.100000000000001" customHeight="1" x14ac:dyDescent="0.25">
      <c r="A19" s="8" t="s">
        <v>180</v>
      </c>
      <c r="B19" s="19">
        <v>1288.0900000000001</v>
      </c>
      <c r="C19" s="140">
        <v>7990.5800000000008</v>
      </c>
      <c r="D19" s="214">
        <f t="shared" si="2"/>
        <v>4.62733930594401E-3</v>
      </c>
      <c r="E19" s="215">
        <f t="shared" si="3"/>
        <v>2.8364242137791599E-2</v>
      </c>
      <c r="F19" s="52">
        <f t="shared" si="4"/>
        <v>5.2034329899308274</v>
      </c>
      <c r="H19" s="19">
        <v>203.77100000000002</v>
      </c>
      <c r="I19" s="140">
        <v>1699.2280000000001</v>
      </c>
      <c r="J19" s="214">
        <f t="shared" si="0"/>
        <v>2.6467430769862819E-3</v>
      </c>
      <c r="K19" s="215">
        <f t="shared" si="5"/>
        <v>2.1033606214872685E-2</v>
      </c>
      <c r="L19" s="52">
        <f t="shared" si="6"/>
        <v>7.338909854689823</v>
      </c>
      <c r="N19" s="40">
        <f t="shared" si="1"/>
        <v>1.5819624405126969</v>
      </c>
      <c r="O19" s="143">
        <f t="shared" si="1"/>
        <v>2.1265389996721136</v>
      </c>
      <c r="P19" s="52">
        <f t="shared" si="7"/>
        <v>0.34424114328714744</v>
      </c>
      <c r="Q19" s="2"/>
    </row>
    <row r="20" spans="1:17" ht="20.100000000000001" customHeight="1" x14ac:dyDescent="0.25">
      <c r="A20" s="8" t="s">
        <v>175</v>
      </c>
      <c r="B20" s="19">
        <v>8282.76</v>
      </c>
      <c r="C20" s="140">
        <v>9601.119999999999</v>
      </c>
      <c r="D20" s="214">
        <f t="shared" si="2"/>
        <v>2.9755017824609157E-2</v>
      </c>
      <c r="E20" s="215">
        <f t="shared" si="3"/>
        <v>3.4081192163021155E-2</v>
      </c>
      <c r="F20" s="52">
        <f t="shared" si="4"/>
        <v>0.15916916583361088</v>
      </c>
      <c r="H20" s="19">
        <v>1773.002</v>
      </c>
      <c r="I20" s="140">
        <v>1643.097</v>
      </c>
      <c r="J20" s="214">
        <f t="shared" si="0"/>
        <v>2.3029188495825369E-2</v>
      </c>
      <c r="K20" s="215">
        <f t="shared" si="5"/>
        <v>2.0338798131174077E-2</v>
      </c>
      <c r="L20" s="52">
        <f t="shared" si="6"/>
        <v>-7.3268388868145656E-2</v>
      </c>
      <c r="N20" s="40">
        <f t="shared" si="1"/>
        <v>2.1405932322076215</v>
      </c>
      <c r="O20" s="143">
        <f t="shared" si="1"/>
        <v>1.711359716366424</v>
      </c>
      <c r="P20" s="52">
        <f t="shared" si="7"/>
        <v>-0.20052082263126816</v>
      </c>
      <c r="Q20" s="2"/>
    </row>
    <row r="21" spans="1:17" ht="20.100000000000001" customHeight="1" x14ac:dyDescent="0.25">
      <c r="A21" s="8" t="s">
        <v>176</v>
      </c>
      <c r="B21" s="19">
        <v>3486.9399999999996</v>
      </c>
      <c r="C21" s="140">
        <v>4187.45</v>
      </c>
      <c r="D21" s="214">
        <f t="shared" si="2"/>
        <v>1.25264962226773E-2</v>
      </c>
      <c r="E21" s="215">
        <f t="shared" si="3"/>
        <v>1.4864233352259211E-2</v>
      </c>
      <c r="F21" s="52">
        <f t="shared" si="4"/>
        <v>0.20089534090061781</v>
      </c>
      <c r="H21" s="19">
        <v>1364.1809999999998</v>
      </c>
      <c r="I21" s="140">
        <v>1379.796</v>
      </c>
      <c r="J21" s="214">
        <f t="shared" si="0"/>
        <v>1.7719089652140012E-2</v>
      </c>
      <c r="K21" s="215">
        <f t="shared" si="5"/>
        <v>1.7079571264631038E-2</v>
      </c>
      <c r="L21" s="52">
        <f t="shared" si="6"/>
        <v>1.1446428296538538E-2</v>
      </c>
      <c r="N21" s="40">
        <f t="shared" si="1"/>
        <v>3.9122583124458692</v>
      </c>
      <c r="O21" s="143">
        <f t="shared" si="1"/>
        <v>3.2950745680545439</v>
      </c>
      <c r="P21" s="52">
        <f t="shared" si="7"/>
        <v>-0.157756389047193</v>
      </c>
      <c r="Q21" s="2"/>
    </row>
    <row r="22" spans="1:17" ht="20.100000000000001" customHeight="1" x14ac:dyDescent="0.25">
      <c r="A22" s="8" t="s">
        <v>182</v>
      </c>
      <c r="B22" s="19">
        <v>1554.8799999999999</v>
      </c>
      <c r="C22" s="140">
        <v>2253.8000000000002</v>
      </c>
      <c r="D22" s="214">
        <f t="shared" si="2"/>
        <v>5.5857566940401846E-3</v>
      </c>
      <c r="E22" s="215">
        <f t="shared" si="3"/>
        <v>8.0003365125128224E-3</v>
      </c>
      <c r="F22" s="52">
        <f t="shared" si="4"/>
        <v>0.44950092611648512</v>
      </c>
      <c r="H22" s="19">
        <v>711.9079999999999</v>
      </c>
      <c r="I22" s="140">
        <v>1203.6519999999996</v>
      </c>
      <c r="J22" s="214">
        <f t="shared" si="0"/>
        <v>9.2468387084087018E-3</v>
      </c>
      <c r="K22" s="215">
        <f t="shared" si="5"/>
        <v>1.4899202571840816E-2</v>
      </c>
      <c r="L22" s="52">
        <f t="shared" si="6"/>
        <v>0.69074093843586493</v>
      </c>
      <c r="N22" s="40">
        <f t="shared" si="1"/>
        <v>4.5785398230088497</v>
      </c>
      <c r="O22" s="143">
        <f t="shared" si="1"/>
        <v>5.3405448575738736</v>
      </c>
      <c r="P22" s="52">
        <f t="shared" si="7"/>
        <v>0.16642970554404002</v>
      </c>
      <c r="Q22" s="2"/>
    </row>
    <row r="23" spans="1:17" ht="20.100000000000001" customHeight="1" x14ac:dyDescent="0.25">
      <c r="A23" s="8" t="s">
        <v>177</v>
      </c>
      <c r="B23" s="19">
        <v>4851.1100000000006</v>
      </c>
      <c r="C23" s="140">
        <v>4527.7799999999988</v>
      </c>
      <c r="D23" s="214">
        <f t="shared" si="2"/>
        <v>1.7427145603535504E-2</v>
      </c>
      <c r="E23" s="215">
        <f t="shared" si="3"/>
        <v>1.6072306173850959E-2</v>
      </c>
      <c r="F23" s="52">
        <f t="shared" si="4"/>
        <v>-6.6650725297921862E-2</v>
      </c>
      <c r="H23" s="19">
        <v>1069.5219999999999</v>
      </c>
      <c r="I23" s="140">
        <v>1120.1900000000003</v>
      </c>
      <c r="J23" s="214">
        <f t="shared" si="0"/>
        <v>1.3891819489449047E-2</v>
      </c>
      <c r="K23" s="215">
        <f t="shared" si="5"/>
        <v>1.3866082330233634E-2</v>
      </c>
      <c r="L23" s="52">
        <f t="shared" si="6"/>
        <v>4.7374434560486227E-2</v>
      </c>
      <c r="N23" s="40">
        <f t="shared" si="1"/>
        <v>2.2046954202234121</v>
      </c>
      <c r="O23" s="143">
        <f t="shared" si="1"/>
        <v>2.4740380495518788</v>
      </c>
      <c r="P23" s="52">
        <f t="shared" si="7"/>
        <v>0.12216772750458786</v>
      </c>
      <c r="Q23" s="2"/>
    </row>
    <row r="24" spans="1:17" ht="20.100000000000001" customHeight="1" x14ac:dyDescent="0.25">
      <c r="A24" s="8" t="s">
        <v>179</v>
      </c>
      <c r="B24" s="19">
        <v>3429.6099999999997</v>
      </c>
      <c r="C24" s="140">
        <v>3570.46</v>
      </c>
      <c r="D24" s="214">
        <f t="shared" si="2"/>
        <v>1.2320543717487625E-2</v>
      </c>
      <c r="E24" s="215">
        <f t="shared" si="3"/>
        <v>1.2674097748010704E-2</v>
      </c>
      <c r="F24" s="52">
        <f t="shared" si="4"/>
        <v>4.1068809573100259E-2</v>
      </c>
      <c r="H24" s="19">
        <v>1088.134</v>
      </c>
      <c r="I24" s="140">
        <v>1084.874</v>
      </c>
      <c r="J24" s="214">
        <f t="shared" si="0"/>
        <v>1.4133567246239116E-2</v>
      </c>
      <c r="K24" s="215">
        <f t="shared" si="5"/>
        <v>1.3428929201233612E-2</v>
      </c>
      <c r="L24" s="52">
        <f t="shared" si="6"/>
        <v>-2.9959545423633403E-3</v>
      </c>
      <c r="N24" s="40">
        <f t="shared" si="1"/>
        <v>3.1727630838491843</v>
      </c>
      <c r="O24" s="143">
        <f t="shared" si="1"/>
        <v>3.0384712333984973</v>
      </c>
      <c r="P24" s="52">
        <f t="shared" si="7"/>
        <v>-4.2326466521970668E-2</v>
      </c>
      <c r="Q24" s="2"/>
    </row>
    <row r="25" spans="1:17" ht="20.100000000000001" customHeight="1" x14ac:dyDescent="0.25">
      <c r="A25" s="8" t="s">
        <v>181</v>
      </c>
      <c r="B25" s="19">
        <v>380.89000000000004</v>
      </c>
      <c r="C25" s="140">
        <v>424.71999999999991</v>
      </c>
      <c r="D25" s="214">
        <f t="shared" si="2"/>
        <v>1.368310652393089E-3</v>
      </c>
      <c r="E25" s="215">
        <f t="shared" si="3"/>
        <v>1.5076328527795033E-3</v>
      </c>
      <c r="F25" s="52">
        <f t="shared" si="4"/>
        <v>0.11507259313712585</v>
      </c>
      <c r="H25" s="19">
        <v>915.91599999999994</v>
      </c>
      <c r="I25" s="140">
        <v>1054.633</v>
      </c>
      <c r="J25" s="214">
        <f t="shared" si="0"/>
        <v>1.189666013368422E-2</v>
      </c>
      <c r="K25" s="215">
        <f t="shared" si="5"/>
        <v>1.3054596100823329E-2</v>
      </c>
      <c r="L25" s="52">
        <f t="shared" si="6"/>
        <v>0.15145166150607708</v>
      </c>
      <c r="N25" s="40">
        <f t="shared" si="1"/>
        <v>24.046732652471835</v>
      </c>
      <c r="O25" s="143">
        <f t="shared" si="1"/>
        <v>24.831253531738561</v>
      </c>
      <c r="P25" s="52">
        <f t="shared" si="7"/>
        <v>3.262484307555532E-2</v>
      </c>
      <c r="Q25" s="2"/>
    </row>
    <row r="26" spans="1:17" ht="20.100000000000001" customHeight="1" x14ac:dyDescent="0.25">
      <c r="A26" s="8" t="s">
        <v>183</v>
      </c>
      <c r="B26" s="19">
        <v>1758.7900000000004</v>
      </c>
      <c r="C26" s="140">
        <v>2395.69</v>
      </c>
      <c r="D26" s="214">
        <f t="shared" si="2"/>
        <v>6.3182837363082289E-3</v>
      </c>
      <c r="E26" s="215">
        <f t="shared" si="3"/>
        <v>8.5040048716220791E-3</v>
      </c>
      <c r="F26" s="52">
        <f t="shared" si="4"/>
        <v>0.36212396022265281</v>
      </c>
      <c r="H26" s="19">
        <v>418.86299999999989</v>
      </c>
      <c r="I26" s="140">
        <v>996.15099999999984</v>
      </c>
      <c r="J26" s="214">
        <f t="shared" si="0"/>
        <v>5.4405324872317685E-3</v>
      </c>
      <c r="K26" s="215">
        <f t="shared" si="5"/>
        <v>1.2330686561515957E-2</v>
      </c>
      <c r="L26" s="52">
        <f t="shared" si="6"/>
        <v>1.3782262935613796</v>
      </c>
      <c r="N26" s="40">
        <f t="shared" si="1"/>
        <v>2.381540718334763</v>
      </c>
      <c r="O26" s="143">
        <f t="shared" si="1"/>
        <v>4.1580964148115989</v>
      </c>
      <c r="P26" s="52">
        <f t="shared" si="7"/>
        <v>0.74596906229638227</v>
      </c>
      <c r="Q26" s="2"/>
    </row>
    <row r="27" spans="1:17" ht="20.100000000000001" customHeight="1" x14ac:dyDescent="0.25">
      <c r="A27" s="8" t="s">
        <v>178</v>
      </c>
      <c r="B27" s="19">
        <v>4743.5199999999995</v>
      </c>
      <c r="C27" s="140">
        <v>4179.01</v>
      </c>
      <c r="D27" s="214">
        <f t="shared" si="2"/>
        <v>1.7040638887446939E-2</v>
      </c>
      <c r="E27" s="215">
        <f t="shared" si="3"/>
        <v>1.4834273799430387E-2</v>
      </c>
      <c r="F27" s="52">
        <f t="shared" si="4"/>
        <v>-0.1190065605288898</v>
      </c>
      <c r="H27" s="19">
        <v>1052.5510000000002</v>
      </c>
      <c r="I27" s="140">
        <v>983.55700000000013</v>
      </c>
      <c r="J27" s="214">
        <f t="shared" si="0"/>
        <v>1.3671386372079384E-2</v>
      </c>
      <c r="K27" s="215">
        <f t="shared" si="5"/>
        <v>1.2174793863967364E-2</v>
      </c>
      <c r="L27" s="52">
        <f t="shared" si="6"/>
        <v>-6.5549317800277632E-2</v>
      </c>
      <c r="N27" s="40">
        <f t="shared" si="1"/>
        <v>2.2189239214760352</v>
      </c>
      <c r="O27" s="143">
        <f t="shared" si="1"/>
        <v>2.353564600228284</v>
      </c>
      <c r="P27" s="52">
        <f t="shared" si="7"/>
        <v>6.0678366414061331E-2</v>
      </c>
      <c r="Q27" s="2"/>
    </row>
    <row r="28" spans="1:17" ht="20.100000000000001" customHeight="1" x14ac:dyDescent="0.25">
      <c r="A28" s="8" t="s">
        <v>184</v>
      </c>
      <c r="B28" s="19">
        <v>3507.9700000000007</v>
      </c>
      <c r="C28" s="140">
        <v>1856.8</v>
      </c>
      <c r="D28" s="214">
        <f t="shared" si="2"/>
        <v>1.260204447288032E-2</v>
      </c>
      <c r="E28" s="215">
        <f t="shared" si="3"/>
        <v>6.5911016223417366E-3</v>
      </c>
      <c r="F28" s="52">
        <f t="shared" si="4"/>
        <v>-0.47069102643409161</v>
      </c>
      <c r="H28" s="19">
        <v>1266.8740000000003</v>
      </c>
      <c r="I28" s="140">
        <v>841.01499999999999</v>
      </c>
      <c r="J28" s="214">
        <f t="shared" si="0"/>
        <v>1.6455187386399044E-2</v>
      </c>
      <c r="K28" s="215">
        <f t="shared" si="5"/>
        <v>1.0410361841260355E-2</v>
      </c>
      <c r="L28" s="52">
        <f t="shared" si="6"/>
        <v>-0.33614945132665142</v>
      </c>
      <c r="N28" s="40">
        <f t="shared" si="1"/>
        <v>3.6114162891928951</v>
      </c>
      <c r="O28" s="143">
        <f t="shared" si="1"/>
        <v>4.5293785006462732</v>
      </c>
      <c r="P28" s="52">
        <f t="shared" si="7"/>
        <v>0.25418343883544114</v>
      </c>
      <c r="Q28" s="2"/>
    </row>
    <row r="29" spans="1:17" ht="20.100000000000001" customHeight="1" x14ac:dyDescent="0.25">
      <c r="A29" s="8" t="s">
        <v>186</v>
      </c>
      <c r="B29" s="19">
        <v>1095.1299999999999</v>
      </c>
      <c r="C29" s="140">
        <v>2877.4199999999996</v>
      </c>
      <c r="D29" s="214">
        <f t="shared" si="2"/>
        <v>3.9341490843950834E-3</v>
      </c>
      <c r="E29" s="215">
        <f t="shared" si="3"/>
        <v>1.0214006694398189E-2</v>
      </c>
      <c r="F29" s="52">
        <f t="shared" si="4"/>
        <v>1.6274688849725603</v>
      </c>
      <c r="H29" s="19">
        <v>255.3</v>
      </c>
      <c r="I29" s="140">
        <v>709.64199999999994</v>
      </c>
      <c r="J29" s="214">
        <f t="shared" si="0"/>
        <v>3.3160435368850215E-3</v>
      </c>
      <c r="K29" s="215">
        <f t="shared" si="5"/>
        <v>8.784183394773791E-3</v>
      </c>
      <c r="L29" s="52">
        <f t="shared" si="6"/>
        <v>1.7796396396396392</v>
      </c>
      <c r="N29" s="40">
        <f t="shared" si="1"/>
        <v>2.3312300822733381</v>
      </c>
      <c r="O29" s="143">
        <f t="shared" si="1"/>
        <v>2.4662440658645592</v>
      </c>
      <c r="P29" s="52">
        <f t="shared" si="7"/>
        <v>5.7915340325207211E-2</v>
      </c>
      <c r="Q29" s="2"/>
    </row>
    <row r="30" spans="1:17" ht="20.100000000000001" customHeight="1" x14ac:dyDescent="0.25">
      <c r="A30" s="8" t="s">
        <v>185</v>
      </c>
      <c r="B30" s="19">
        <v>8662.16</v>
      </c>
      <c r="C30" s="140">
        <v>7831.96</v>
      </c>
      <c r="D30" s="214">
        <f t="shared" si="2"/>
        <v>3.1117975795461467E-2</v>
      </c>
      <c r="E30" s="215">
        <f t="shared" si="3"/>
        <v>2.7801187129532307E-2</v>
      </c>
      <c r="F30" s="52">
        <f t="shared" si="4"/>
        <v>-9.5842145608023843E-2</v>
      </c>
      <c r="H30" s="19">
        <v>545.94600000000003</v>
      </c>
      <c r="I30" s="140">
        <v>707.32700000000011</v>
      </c>
      <c r="J30" s="214">
        <f t="shared" si="0"/>
        <v>7.0911895996405407E-3</v>
      </c>
      <c r="K30" s="215">
        <f t="shared" si="5"/>
        <v>8.7555275590722684E-3</v>
      </c>
      <c r="L30" s="52">
        <f t="shared" si="6"/>
        <v>0.29559883211892768</v>
      </c>
      <c r="N30" s="40">
        <f t="shared" ref="N30" si="8">(H30/B30)*10</f>
        <v>0.63026543033146476</v>
      </c>
      <c r="O30" s="143">
        <f t="shared" ref="O30" si="9">(I30/C30)*10</f>
        <v>0.90312897410099158</v>
      </c>
      <c r="P30" s="52">
        <f t="shared" ref="P30" si="10">(O30-N30)/N30</f>
        <v>0.43293433312060975</v>
      </c>
      <c r="Q30" s="2"/>
    </row>
    <row r="31" spans="1:17" ht="20.100000000000001" customHeight="1" x14ac:dyDescent="0.25">
      <c r="A31" s="8" t="s">
        <v>187</v>
      </c>
      <c r="B31" s="19">
        <v>1324.86</v>
      </c>
      <c r="C31" s="140">
        <v>1676.3</v>
      </c>
      <c r="D31" s="214">
        <f t="shared" si="2"/>
        <v>4.7594319906784314E-3</v>
      </c>
      <c r="E31" s="215">
        <f t="shared" si="3"/>
        <v>5.950378958170752E-3</v>
      </c>
      <c r="F31" s="52">
        <f t="shared" si="4"/>
        <v>0.26526576392977375</v>
      </c>
      <c r="H31" s="19">
        <v>475.09999999999997</v>
      </c>
      <c r="I31" s="140">
        <v>522.03100000000006</v>
      </c>
      <c r="J31" s="214">
        <f t="shared" si="0"/>
        <v>6.1709842709521097E-3</v>
      </c>
      <c r="K31" s="215">
        <f t="shared" si="5"/>
        <v>6.4618723831976659E-3</v>
      </c>
      <c r="L31" s="52">
        <f t="shared" si="6"/>
        <v>9.8781309198063771E-2</v>
      </c>
      <c r="N31" s="40">
        <f t="shared" si="1"/>
        <v>3.5860392796219975</v>
      </c>
      <c r="O31" s="143">
        <f t="shared" si="1"/>
        <v>3.1141860048917263</v>
      </c>
      <c r="P31" s="52">
        <f t="shared" si="7"/>
        <v>-0.13158062082911962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25840.509999999951</v>
      </c>
      <c r="C32" s="140">
        <f>C33-SUM(C7:C31)</f>
        <v>24518.369999999908</v>
      </c>
      <c r="D32" s="214">
        <f t="shared" si="2"/>
        <v>9.2829544215574239E-2</v>
      </c>
      <c r="E32" s="215">
        <f t="shared" si="3"/>
        <v>8.7033104418448054E-2</v>
      </c>
      <c r="F32" s="52">
        <f t="shared" si="4"/>
        <v>-5.1165398825334545E-2</v>
      </c>
      <c r="H32" s="19">
        <f>H33-SUM(H7:H31)</f>
        <v>6495.9950000000244</v>
      </c>
      <c r="I32" s="140">
        <f>I33-SUM(I7:I31)</f>
        <v>6431.6830000000191</v>
      </c>
      <c r="J32" s="214">
        <f t="shared" si="0"/>
        <v>8.437525356595181E-2</v>
      </c>
      <c r="K32" s="215">
        <f t="shared" si="5"/>
        <v>7.9613499495589407E-2</v>
      </c>
      <c r="L32" s="52">
        <f t="shared" si="6"/>
        <v>-9.9002539256888462E-3</v>
      </c>
      <c r="N32" s="40">
        <f t="shared" si="1"/>
        <v>2.5138803375010932</v>
      </c>
      <c r="O32" s="143">
        <f t="shared" si="1"/>
        <v>2.6232098626458624</v>
      </c>
      <c r="P32" s="52">
        <f t="shared" si="7"/>
        <v>4.3490345786883218E-2</v>
      </c>
      <c r="Q32" s="2"/>
    </row>
    <row r="33" spans="1:17" ht="26.25" customHeight="1" thickBot="1" x14ac:dyDescent="0.3">
      <c r="A33" s="35" t="s">
        <v>18</v>
      </c>
      <c r="B33" s="36">
        <v>278365.14999999997</v>
      </c>
      <c r="C33" s="148">
        <v>281713.14999999985</v>
      </c>
      <c r="D33" s="251">
        <f>SUM(D7:D32)</f>
        <v>1</v>
      </c>
      <c r="E33" s="252">
        <f>SUM(E7:E32)</f>
        <v>1.0000000000000002</v>
      </c>
      <c r="F33" s="57">
        <f t="shared" si="4"/>
        <v>1.2027367650008933E-2</v>
      </c>
      <c r="G33" s="56"/>
      <c r="H33" s="36">
        <v>76989.339000000022</v>
      </c>
      <c r="I33" s="148">
        <v>80786.337000000043</v>
      </c>
      <c r="J33" s="251">
        <f>SUM(J7:J32)</f>
        <v>0.99999999999999978</v>
      </c>
      <c r="K33" s="252">
        <f>SUM(K7:K32)</f>
        <v>0.99999999999999978</v>
      </c>
      <c r="L33" s="57">
        <f t="shared" si="6"/>
        <v>4.9318490706875925E-2</v>
      </c>
      <c r="M33" s="56"/>
      <c r="N33" s="37">
        <f t="shared" si="1"/>
        <v>2.7657678771929617</v>
      </c>
      <c r="O33" s="150">
        <f t="shared" si="1"/>
        <v>2.8676807241692508</v>
      </c>
      <c r="P33" s="57">
        <f t="shared" si="7"/>
        <v>3.6847939343240432E-2</v>
      </c>
      <c r="Q33" s="2"/>
    </row>
    <row r="35" spans="1:17" ht="15.75" thickBot="1" x14ac:dyDescent="0.3"/>
    <row r="36" spans="1:17" x14ac:dyDescent="0.25">
      <c r="A36" s="353" t="s">
        <v>2</v>
      </c>
      <c r="B36" s="347" t="s">
        <v>1</v>
      </c>
      <c r="C36" s="340"/>
      <c r="D36" s="347" t="s">
        <v>104</v>
      </c>
      <c r="E36" s="340"/>
      <c r="F36" s="130" t="s">
        <v>0</v>
      </c>
      <c r="H36" s="356" t="s">
        <v>19</v>
      </c>
      <c r="I36" s="357"/>
      <c r="J36" s="347" t="s">
        <v>104</v>
      </c>
      <c r="K36" s="345"/>
      <c r="L36" s="130" t="s">
        <v>0</v>
      </c>
      <c r="N36" s="339" t="s">
        <v>22</v>
      </c>
      <c r="O36" s="340"/>
      <c r="P36" s="130" t="s">
        <v>0</v>
      </c>
    </row>
    <row r="37" spans="1:17" x14ac:dyDescent="0.25">
      <c r="A37" s="354"/>
      <c r="B37" s="348" t="str">
        <f>B5</f>
        <v>maio</v>
      </c>
      <c r="C37" s="342"/>
      <c r="D37" s="348" t="str">
        <f>B37</f>
        <v>maio</v>
      </c>
      <c r="E37" s="342"/>
      <c r="F37" s="131" t="str">
        <f>F5</f>
        <v>2023 /2022</v>
      </c>
      <c r="H37" s="337" t="str">
        <f>B37</f>
        <v>maio</v>
      </c>
      <c r="I37" s="342"/>
      <c r="J37" s="348" t="str">
        <f>B37</f>
        <v>maio</v>
      </c>
      <c r="K37" s="338"/>
      <c r="L37" s="131" t="str">
        <f>F37</f>
        <v>2023 /2022</v>
      </c>
      <c r="N37" s="337" t="str">
        <f>B37</f>
        <v>maio</v>
      </c>
      <c r="O37" s="338"/>
      <c r="P37" s="131" t="str">
        <f>F37</f>
        <v>2023 /2022</v>
      </c>
    </row>
    <row r="38" spans="1:17" ht="19.5" customHeight="1" thickBot="1" x14ac:dyDescent="0.3">
      <c r="A38" s="355"/>
      <c r="B38" s="99">
        <f>B6</f>
        <v>2022</v>
      </c>
      <c r="C38" s="134">
        <f>C6</f>
        <v>2023</v>
      </c>
      <c r="D38" s="99">
        <f>B38</f>
        <v>2022</v>
      </c>
      <c r="E38" s="134">
        <f>C38</f>
        <v>2023</v>
      </c>
      <c r="F38" s="132" t="str">
        <f>F6</f>
        <v>HL</v>
      </c>
      <c r="H38" s="25">
        <f>B38</f>
        <v>2022</v>
      </c>
      <c r="I38" s="134">
        <f>C38</f>
        <v>2023</v>
      </c>
      <c r="J38" s="99">
        <f>B38</f>
        <v>2022</v>
      </c>
      <c r="K38" s="134">
        <f>C38</f>
        <v>2023</v>
      </c>
      <c r="L38" s="268">
        <f>L6</f>
        <v>1000</v>
      </c>
      <c r="N38" s="25">
        <f>B38</f>
        <v>2022</v>
      </c>
      <c r="O38" s="134">
        <f>C38</f>
        <v>2023</v>
      </c>
      <c r="P38" s="132"/>
    </row>
    <row r="39" spans="1:17" ht="20.100000000000001" customHeight="1" x14ac:dyDescent="0.25">
      <c r="A39" s="38" t="s">
        <v>164</v>
      </c>
      <c r="B39" s="19">
        <v>38328.030000000006</v>
      </c>
      <c r="C39" s="147">
        <v>34047.570000000007</v>
      </c>
      <c r="D39" s="247">
        <f>B39/$B$62</f>
        <v>0.29274152359745509</v>
      </c>
      <c r="E39" s="246">
        <f>C39/$C$62</f>
        <v>0.26504942025934819</v>
      </c>
      <c r="F39" s="52">
        <f>(C39-B39)/B39</f>
        <v>-0.11167962454631764</v>
      </c>
      <c r="H39" s="39">
        <v>10656.088999999996</v>
      </c>
      <c r="I39" s="147">
        <v>10602.283999999996</v>
      </c>
      <c r="J39" s="250">
        <f>H39/$H$62</f>
        <v>0.30727443365708856</v>
      </c>
      <c r="K39" s="246">
        <f>I39/$I$62</f>
        <v>0.30684275453598936</v>
      </c>
      <c r="L39" s="52">
        <f>(I39-H39)/H39</f>
        <v>-5.0492258463682421E-3</v>
      </c>
      <c r="N39" s="40">
        <f t="shared" ref="N39:O62" si="11">(H39/B39)*10</f>
        <v>2.7802339436699448</v>
      </c>
      <c r="O39" s="149">
        <f t="shared" si="11"/>
        <v>3.1139620243089281</v>
      </c>
      <c r="P39" s="52">
        <f>(O39-N39)/N39</f>
        <v>0.12003597085735092</v>
      </c>
    </row>
    <row r="40" spans="1:17" ht="20.100000000000001" customHeight="1" x14ac:dyDescent="0.25">
      <c r="A40" s="38" t="s">
        <v>167</v>
      </c>
      <c r="B40" s="19">
        <v>19352.359999999997</v>
      </c>
      <c r="C40" s="140">
        <v>16786.060000000001</v>
      </c>
      <c r="D40" s="247">
        <f t="shared" ref="D40:D61" si="12">B40/$B$62</f>
        <v>0.1478093017461749</v>
      </c>
      <c r="E40" s="215">
        <f t="shared" ref="E40:E61" si="13">C40/$C$62</f>
        <v>0.13067409719514886</v>
      </c>
      <c r="F40" s="52">
        <f t="shared" ref="F40:F62" si="14">(C40-B40)/B40</f>
        <v>-0.13260914947840965</v>
      </c>
      <c r="H40" s="19">
        <v>3781.6809999999996</v>
      </c>
      <c r="I40" s="140">
        <v>3730.9969999999998</v>
      </c>
      <c r="J40" s="247">
        <f t="shared" ref="J40:J62" si="15">H40/$H$62</f>
        <v>0.1090469390361485</v>
      </c>
      <c r="K40" s="215">
        <f t="shared" ref="K40:K62" si="16">I40/$I$62</f>
        <v>0.10797950674076577</v>
      </c>
      <c r="L40" s="52">
        <f t="shared" ref="L40:L62" si="17">(I40-H40)/H40</f>
        <v>-1.3402505393765298E-2</v>
      </c>
      <c r="N40" s="40">
        <f t="shared" si="11"/>
        <v>1.9541187741443422</v>
      </c>
      <c r="O40" s="143">
        <f t="shared" si="11"/>
        <v>2.2226758393571804</v>
      </c>
      <c r="P40" s="52">
        <f t="shared" ref="P40:P62" si="18">(O40-N40)/N40</f>
        <v>0.13743129064937842</v>
      </c>
    </row>
    <row r="41" spans="1:17" ht="20.100000000000001" customHeight="1" x14ac:dyDescent="0.25">
      <c r="A41" s="38" t="s">
        <v>169</v>
      </c>
      <c r="B41" s="19">
        <v>11289.639999999996</v>
      </c>
      <c r="C41" s="140">
        <v>13699.19</v>
      </c>
      <c r="D41" s="247">
        <f t="shared" si="12"/>
        <v>8.6227922866548859E-2</v>
      </c>
      <c r="E41" s="215">
        <f t="shared" si="13"/>
        <v>0.10664380358194901</v>
      </c>
      <c r="F41" s="52">
        <f t="shared" si="14"/>
        <v>0.21343018909371828</v>
      </c>
      <c r="H41" s="19">
        <v>3507.5610000000001</v>
      </c>
      <c r="I41" s="140">
        <v>3388.143</v>
      </c>
      <c r="J41" s="247">
        <f t="shared" si="15"/>
        <v>0.10114253172929502</v>
      </c>
      <c r="K41" s="215">
        <f t="shared" si="16"/>
        <v>9.8056902727924569E-2</v>
      </c>
      <c r="L41" s="52">
        <f t="shared" si="17"/>
        <v>-3.404587974378781E-2</v>
      </c>
      <c r="N41" s="40">
        <f t="shared" si="11"/>
        <v>3.1068847190875899</v>
      </c>
      <c r="O41" s="143">
        <f t="shared" si="11"/>
        <v>2.4732433085459795</v>
      </c>
      <c r="P41" s="52">
        <f t="shared" si="18"/>
        <v>-0.20394751264787647</v>
      </c>
    </row>
    <row r="42" spans="1:17" ht="20.100000000000001" customHeight="1" x14ac:dyDescent="0.25">
      <c r="A42" s="38" t="s">
        <v>173</v>
      </c>
      <c r="B42" s="19">
        <v>9359.880000000001</v>
      </c>
      <c r="C42" s="140">
        <v>13654.800000000001</v>
      </c>
      <c r="D42" s="247">
        <f t="shared" si="12"/>
        <v>7.1488817241307415E-2</v>
      </c>
      <c r="E42" s="215">
        <f t="shared" si="13"/>
        <v>0.10629824165887161</v>
      </c>
      <c r="F42" s="52">
        <f t="shared" si="14"/>
        <v>0.45886485724175946</v>
      </c>
      <c r="H42" s="19">
        <v>2015.1840000000002</v>
      </c>
      <c r="I42" s="140">
        <v>3052.739</v>
      </c>
      <c r="J42" s="247">
        <f t="shared" si="15"/>
        <v>5.8108985605772122E-2</v>
      </c>
      <c r="K42" s="215">
        <f t="shared" si="16"/>
        <v>8.8349910607888077E-2</v>
      </c>
      <c r="L42" s="52">
        <f t="shared" si="17"/>
        <v>0.51486861745627188</v>
      </c>
      <c r="N42" s="40">
        <f t="shared" si="11"/>
        <v>2.1530019615636098</v>
      </c>
      <c r="O42" s="143">
        <f t="shared" si="11"/>
        <v>2.2356526642645806</v>
      </c>
      <c r="P42" s="52">
        <f t="shared" si="18"/>
        <v>3.8388586808785853E-2</v>
      </c>
    </row>
    <row r="43" spans="1:17" ht="20.100000000000001" customHeight="1" x14ac:dyDescent="0.25">
      <c r="A43" s="38" t="s">
        <v>172</v>
      </c>
      <c r="B43" s="19">
        <v>10742.630000000001</v>
      </c>
      <c r="C43" s="140">
        <v>7508.65</v>
      </c>
      <c r="D43" s="247">
        <f t="shared" si="12"/>
        <v>8.2049974226270653E-2</v>
      </c>
      <c r="E43" s="215">
        <f t="shared" si="13"/>
        <v>5.8452433739921948E-2</v>
      </c>
      <c r="F43" s="52">
        <f t="shared" si="14"/>
        <v>-0.30104173745162971</v>
      </c>
      <c r="H43" s="19">
        <v>3591.4189999999994</v>
      </c>
      <c r="I43" s="140">
        <v>2766.0119999999997</v>
      </c>
      <c r="J43" s="247">
        <f t="shared" si="15"/>
        <v>0.10356062522097062</v>
      </c>
      <c r="K43" s="215">
        <f t="shared" si="16"/>
        <v>8.0051688971885804E-2</v>
      </c>
      <c r="L43" s="52">
        <f t="shared" si="17"/>
        <v>-0.22982754170426781</v>
      </c>
      <c r="N43" s="40">
        <f t="shared" si="11"/>
        <v>3.3431468830258506</v>
      </c>
      <c r="O43" s="143">
        <f t="shared" si="11"/>
        <v>3.6837673882788513</v>
      </c>
      <c r="P43" s="52">
        <f t="shared" si="18"/>
        <v>0.10188619201340872</v>
      </c>
    </row>
    <row r="44" spans="1:17" ht="20.100000000000001" customHeight="1" x14ac:dyDescent="0.25">
      <c r="A44" s="38" t="s">
        <v>174</v>
      </c>
      <c r="B44" s="19">
        <v>9426.3700000000008</v>
      </c>
      <c r="C44" s="140">
        <v>9409.82</v>
      </c>
      <c r="D44" s="247">
        <f t="shared" si="12"/>
        <v>7.199665403604992E-2</v>
      </c>
      <c r="E44" s="215">
        <f t="shared" si="13"/>
        <v>7.3252432868037842E-2</v>
      </c>
      <c r="F44" s="52">
        <f t="shared" si="14"/>
        <v>-1.7557129626782197E-3</v>
      </c>
      <c r="H44" s="19">
        <v>2316.4389999999999</v>
      </c>
      <c r="I44" s="140">
        <v>2277.875</v>
      </c>
      <c r="J44" s="247">
        <f t="shared" si="15"/>
        <v>6.679584618955349E-2</v>
      </c>
      <c r="K44" s="215">
        <f t="shared" si="16"/>
        <v>6.5924421519803378E-2</v>
      </c>
      <c r="L44" s="52">
        <f t="shared" si="17"/>
        <v>-1.6647966987259261E-2</v>
      </c>
      <c r="N44" s="40">
        <f t="shared" si="11"/>
        <v>2.4574030087934164</v>
      </c>
      <c r="O44" s="143">
        <f t="shared" si="11"/>
        <v>2.4207423733929021</v>
      </c>
      <c r="P44" s="52">
        <f t="shared" si="18"/>
        <v>-1.4918446534544895E-2</v>
      </c>
    </row>
    <row r="45" spans="1:17" ht="20.100000000000001" customHeight="1" x14ac:dyDescent="0.25">
      <c r="A45" s="38" t="s">
        <v>175</v>
      </c>
      <c r="B45" s="19">
        <v>8282.76</v>
      </c>
      <c r="C45" s="140">
        <v>9601.119999999999</v>
      </c>
      <c r="D45" s="247">
        <f t="shared" si="12"/>
        <v>6.3261998646735998E-2</v>
      </c>
      <c r="E45" s="215">
        <f t="shared" si="13"/>
        <v>7.4741642056699864E-2</v>
      </c>
      <c r="F45" s="52">
        <f t="shared" si="14"/>
        <v>0.15916916583361088</v>
      </c>
      <c r="H45" s="19">
        <v>1773.002</v>
      </c>
      <c r="I45" s="140">
        <v>1643.097</v>
      </c>
      <c r="J45" s="247">
        <f t="shared" si="15"/>
        <v>5.1125528833597909E-2</v>
      </c>
      <c r="K45" s="215">
        <f t="shared" si="16"/>
        <v>4.7553188487482578E-2</v>
      </c>
      <c r="L45" s="52">
        <f t="shared" si="17"/>
        <v>-7.3268388868145656E-2</v>
      </c>
      <c r="N45" s="40">
        <f t="shared" si="11"/>
        <v>2.1405932322076215</v>
      </c>
      <c r="O45" s="143">
        <f t="shared" si="11"/>
        <v>1.711359716366424</v>
      </c>
      <c r="P45" s="52">
        <f t="shared" si="18"/>
        <v>-0.20052082263126816</v>
      </c>
    </row>
    <row r="46" spans="1:17" ht="20.100000000000001" customHeight="1" x14ac:dyDescent="0.25">
      <c r="A46" s="38" t="s">
        <v>176</v>
      </c>
      <c r="B46" s="19">
        <v>3486.9399999999996</v>
      </c>
      <c r="C46" s="140">
        <v>4187.45</v>
      </c>
      <c r="D46" s="247">
        <f t="shared" si="12"/>
        <v>2.663252268099638E-2</v>
      </c>
      <c r="E46" s="215">
        <f t="shared" si="13"/>
        <v>3.2597956179104923E-2</v>
      </c>
      <c r="F46" s="52">
        <f t="shared" si="14"/>
        <v>0.20089534090061781</v>
      </c>
      <c r="H46" s="19">
        <v>1364.1809999999998</v>
      </c>
      <c r="I46" s="140">
        <v>1379.796</v>
      </c>
      <c r="J46" s="247">
        <f t="shared" si="15"/>
        <v>3.9336940990335273E-2</v>
      </c>
      <c r="K46" s="215">
        <f t="shared" si="16"/>
        <v>3.9932943254278055E-2</v>
      </c>
      <c r="L46" s="52">
        <f t="shared" si="17"/>
        <v>1.1446428296538538E-2</v>
      </c>
      <c r="N46" s="40">
        <f t="shared" si="11"/>
        <v>3.9122583124458692</v>
      </c>
      <c r="O46" s="143">
        <f t="shared" si="11"/>
        <v>3.2950745680545439</v>
      </c>
      <c r="P46" s="52">
        <f t="shared" si="18"/>
        <v>-0.157756389047193</v>
      </c>
    </row>
    <row r="47" spans="1:17" ht="20.100000000000001" customHeight="1" x14ac:dyDescent="0.25">
      <c r="A47" s="38" t="s">
        <v>177</v>
      </c>
      <c r="B47" s="19">
        <v>4851.1100000000006</v>
      </c>
      <c r="C47" s="140">
        <v>4527.7799999999988</v>
      </c>
      <c r="D47" s="247">
        <f t="shared" si="12"/>
        <v>3.705176948929674E-2</v>
      </c>
      <c r="E47" s="215">
        <f t="shared" si="13"/>
        <v>3.5247316153895009E-2</v>
      </c>
      <c r="F47" s="52">
        <f t="shared" si="14"/>
        <v>-6.6650725297921862E-2</v>
      </c>
      <c r="H47" s="19">
        <v>1069.5219999999999</v>
      </c>
      <c r="I47" s="140">
        <v>1120.1900000000003</v>
      </c>
      <c r="J47" s="247">
        <f t="shared" si="15"/>
        <v>3.0840279846930406E-2</v>
      </c>
      <c r="K47" s="215">
        <f t="shared" si="16"/>
        <v>3.2419635731665945E-2</v>
      </c>
      <c r="L47" s="52">
        <f t="shared" si="17"/>
        <v>4.7374434560486227E-2</v>
      </c>
      <c r="N47" s="40">
        <f t="shared" si="11"/>
        <v>2.2046954202234121</v>
      </c>
      <c r="O47" s="143">
        <f t="shared" si="11"/>
        <v>2.4740380495518788</v>
      </c>
      <c r="P47" s="52">
        <f t="shared" si="18"/>
        <v>0.12216772750458786</v>
      </c>
    </row>
    <row r="48" spans="1:17" ht="20.100000000000001" customHeight="1" x14ac:dyDescent="0.25">
      <c r="A48" s="38" t="s">
        <v>178</v>
      </c>
      <c r="B48" s="19">
        <v>4743.5199999999995</v>
      </c>
      <c r="C48" s="140">
        <v>4179.01</v>
      </c>
      <c r="D48" s="247">
        <f t="shared" si="12"/>
        <v>3.6230019440472147E-2</v>
      </c>
      <c r="E48" s="215">
        <f t="shared" si="13"/>
        <v>3.2532253484111158E-2</v>
      </c>
      <c r="F48" s="52">
        <f t="shared" si="14"/>
        <v>-0.1190065605288898</v>
      </c>
      <c r="H48" s="19">
        <v>1052.5510000000002</v>
      </c>
      <c r="I48" s="140">
        <v>983.55700000000013</v>
      </c>
      <c r="J48" s="247">
        <f t="shared" si="15"/>
        <v>3.0350911335312834E-2</v>
      </c>
      <c r="K48" s="215">
        <f t="shared" si="16"/>
        <v>2.8465313617627507E-2</v>
      </c>
      <c r="L48" s="52">
        <f t="shared" si="17"/>
        <v>-6.5549317800277632E-2</v>
      </c>
      <c r="N48" s="40">
        <f t="shared" si="11"/>
        <v>2.2189239214760352</v>
      </c>
      <c r="O48" s="143">
        <f t="shared" si="11"/>
        <v>2.353564600228284</v>
      </c>
      <c r="P48" s="52">
        <f t="shared" si="18"/>
        <v>6.0678366414061331E-2</v>
      </c>
    </row>
    <row r="49" spans="1:16" ht="20.100000000000001" customHeight="1" x14ac:dyDescent="0.25">
      <c r="A49" s="38" t="s">
        <v>184</v>
      </c>
      <c r="B49" s="19">
        <v>3507.9700000000007</v>
      </c>
      <c r="C49" s="140">
        <v>1856.8</v>
      </c>
      <c r="D49" s="247">
        <f t="shared" si="12"/>
        <v>2.6793145448231085E-2</v>
      </c>
      <c r="E49" s="215">
        <f t="shared" si="13"/>
        <v>1.4454592898628526E-2</v>
      </c>
      <c r="F49" s="52">
        <f t="shared" si="14"/>
        <v>-0.47069102643409161</v>
      </c>
      <c r="H49" s="19">
        <v>1266.8740000000003</v>
      </c>
      <c r="I49" s="140">
        <v>841.01499999999999</v>
      </c>
      <c r="J49" s="247">
        <f t="shared" si="15"/>
        <v>3.6531037875611835E-2</v>
      </c>
      <c r="K49" s="215">
        <f t="shared" si="16"/>
        <v>2.4339977990222219E-2</v>
      </c>
      <c r="L49" s="52">
        <f t="shared" si="17"/>
        <v>-0.33614945132665142</v>
      </c>
      <c r="N49" s="40">
        <f t="shared" si="11"/>
        <v>3.6114162891928951</v>
      </c>
      <c r="O49" s="143">
        <f t="shared" si="11"/>
        <v>4.5293785006462732</v>
      </c>
      <c r="P49" s="52">
        <f t="shared" si="18"/>
        <v>0.25418343883544114</v>
      </c>
    </row>
    <row r="50" spans="1:16" ht="20.100000000000001" customHeight="1" x14ac:dyDescent="0.25">
      <c r="A50" s="38" t="s">
        <v>186</v>
      </c>
      <c r="B50" s="19">
        <v>1095.1299999999999</v>
      </c>
      <c r="C50" s="140">
        <v>2877.4199999999996</v>
      </c>
      <c r="D50" s="247">
        <f t="shared" si="12"/>
        <v>8.3643752297543304E-3</v>
      </c>
      <c r="E50" s="215">
        <f t="shared" si="13"/>
        <v>2.2399792491583199E-2</v>
      </c>
      <c r="F50" s="52">
        <f t="shared" si="14"/>
        <v>1.6274688849725603</v>
      </c>
      <c r="H50" s="19">
        <v>255.3</v>
      </c>
      <c r="I50" s="140">
        <v>709.64199999999994</v>
      </c>
      <c r="J50" s="247">
        <f t="shared" si="15"/>
        <v>7.3617218205154576E-3</v>
      </c>
      <c r="K50" s="215">
        <f t="shared" si="16"/>
        <v>2.0537886554862012E-2</v>
      </c>
      <c r="L50" s="52">
        <f t="shared" si="17"/>
        <v>1.7796396396396392</v>
      </c>
      <c r="N50" s="40">
        <f t="shared" si="11"/>
        <v>2.3312300822733381</v>
      </c>
      <c r="O50" s="143">
        <f t="shared" si="11"/>
        <v>2.4662440658645592</v>
      </c>
      <c r="P50" s="52">
        <f t="shared" si="18"/>
        <v>5.7915340325207211E-2</v>
      </c>
    </row>
    <row r="51" spans="1:16" ht="20.100000000000001" customHeight="1" x14ac:dyDescent="0.25">
      <c r="A51" s="38" t="s">
        <v>187</v>
      </c>
      <c r="B51" s="19">
        <v>1324.86</v>
      </c>
      <c r="C51" s="140">
        <v>1676.3</v>
      </c>
      <c r="D51" s="247">
        <f t="shared" si="12"/>
        <v>1.0119005202023799E-2</v>
      </c>
      <c r="E51" s="215">
        <f t="shared" si="13"/>
        <v>1.3049458248584122E-2</v>
      </c>
      <c r="F51" s="52">
        <f t="shared" si="14"/>
        <v>0.26526576392977375</v>
      </c>
      <c r="H51" s="19">
        <v>475.09999999999997</v>
      </c>
      <c r="I51" s="140">
        <v>522.03100000000006</v>
      </c>
      <c r="J51" s="247">
        <f t="shared" si="15"/>
        <v>1.3699780794856614E-2</v>
      </c>
      <c r="K51" s="215">
        <f t="shared" si="16"/>
        <v>1.5108200270166046E-2</v>
      </c>
      <c r="L51" s="52">
        <f t="shared" si="17"/>
        <v>9.8781309198063771E-2</v>
      </c>
      <c r="N51" s="40">
        <f t="shared" si="11"/>
        <v>3.5860392796219975</v>
      </c>
      <c r="O51" s="143">
        <f t="shared" si="11"/>
        <v>3.1141860048917263</v>
      </c>
      <c r="P51" s="52">
        <f t="shared" si="18"/>
        <v>-0.13158062082911962</v>
      </c>
    </row>
    <row r="52" spans="1:16" ht="20.100000000000001" customHeight="1" x14ac:dyDescent="0.25">
      <c r="A52" s="38" t="s">
        <v>188</v>
      </c>
      <c r="B52" s="19">
        <v>529.3599999999999</v>
      </c>
      <c r="C52" s="140">
        <v>760.02</v>
      </c>
      <c r="D52" s="247">
        <f t="shared" si="12"/>
        <v>4.0431416102405674E-3</v>
      </c>
      <c r="E52" s="215">
        <f t="shared" si="13"/>
        <v>5.9165121148296272E-3</v>
      </c>
      <c r="F52" s="52">
        <f t="shared" si="14"/>
        <v>0.43573371618558282</v>
      </c>
      <c r="H52" s="19">
        <v>355.84699999999998</v>
      </c>
      <c r="I52" s="140">
        <v>375.08200000000005</v>
      </c>
      <c r="J52" s="247">
        <f t="shared" si="15"/>
        <v>1.0261052192185522E-2</v>
      </c>
      <c r="K52" s="215">
        <f t="shared" si="16"/>
        <v>1.0855320802278832E-2</v>
      </c>
      <c r="L52" s="52">
        <f t="shared" si="17"/>
        <v>5.4054130005311472E-2</v>
      </c>
      <c r="N52" s="40">
        <f t="shared" ref="N52:N53" si="19">(H52/B52)*10</f>
        <v>6.7222117273688999</v>
      </c>
      <c r="O52" s="143">
        <f t="shared" ref="O52:O53" si="20">(I52/C52)*10</f>
        <v>4.9351596010631305</v>
      </c>
      <c r="P52" s="52">
        <f t="shared" ref="P52:P53" si="21">(O52-N52)/N52</f>
        <v>-0.26584288010892937</v>
      </c>
    </row>
    <row r="53" spans="1:16" ht="20.100000000000001" customHeight="1" x14ac:dyDescent="0.25">
      <c r="A53" s="38" t="s">
        <v>189</v>
      </c>
      <c r="B53" s="19">
        <v>994.27</v>
      </c>
      <c r="C53" s="140">
        <v>1037.5999999999999</v>
      </c>
      <c r="D53" s="247">
        <f t="shared" si="12"/>
        <v>7.5940275215616772E-3</v>
      </c>
      <c r="E53" s="215">
        <f t="shared" si="13"/>
        <v>8.0773834508923725E-3</v>
      </c>
      <c r="F53" s="52">
        <f t="shared" si="14"/>
        <v>4.357971174831779E-2</v>
      </c>
      <c r="H53" s="19">
        <v>283.60700000000003</v>
      </c>
      <c r="I53" s="140">
        <v>321.02700000000004</v>
      </c>
      <c r="J53" s="247">
        <f t="shared" si="15"/>
        <v>8.1779703891536534E-3</v>
      </c>
      <c r="K53" s="215">
        <f t="shared" si="16"/>
        <v>9.2909045787138989E-3</v>
      </c>
      <c r="L53" s="52">
        <f t="shared" si="17"/>
        <v>0.13194314667832605</v>
      </c>
      <c r="N53" s="40">
        <f t="shared" si="19"/>
        <v>2.8524143341345916</v>
      </c>
      <c r="O53" s="143">
        <f t="shared" si="20"/>
        <v>3.0939379336931387</v>
      </c>
      <c r="P53" s="52">
        <f t="shared" si="21"/>
        <v>8.4673392875731793E-2</v>
      </c>
    </row>
    <row r="54" spans="1:16" ht="20.100000000000001" customHeight="1" x14ac:dyDescent="0.25">
      <c r="A54" s="38" t="s">
        <v>190</v>
      </c>
      <c r="B54" s="19">
        <v>996.82000000000016</v>
      </c>
      <c r="C54" s="140">
        <v>876.96</v>
      </c>
      <c r="D54" s="247">
        <f t="shared" si="12"/>
        <v>7.6135038913404934E-3</v>
      </c>
      <c r="E54" s="215">
        <f t="shared" si="13"/>
        <v>6.826852535750362E-3</v>
      </c>
      <c r="F54" s="52">
        <f t="shared" si="14"/>
        <v>-0.12024237073894997</v>
      </c>
      <c r="H54" s="19">
        <v>228.13099999999994</v>
      </c>
      <c r="I54" s="140">
        <v>219.33799999999999</v>
      </c>
      <c r="J54" s="247">
        <f t="shared" si="15"/>
        <v>6.5782881341011025E-3</v>
      </c>
      <c r="K54" s="215">
        <f t="shared" si="16"/>
        <v>6.3479035361073957E-3</v>
      </c>
      <c r="L54" s="52">
        <f t="shared" si="17"/>
        <v>-3.8543643783615342E-2</v>
      </c>
      <c r="N54" s="40">
        <f t="shared" ref="N54" si="22">(H54/B54)*10</f>
        <v>2.2885877089143465</v>
      </c>
      <c r="O54" s="143">
        <f t="shared" ref="O54" si="23">(I54/C54)*10</f>
        <v>2.5011174968071521</v>
      </c>
      <c r="P54" s="52">
        <f t="shared" ref="P54" si="24">(O54-N54)/N54</f>
        <v>9.2865039458603443E-2</v>
      </c>
    </row>
    <row r="55" spans="1:16" ht="20.100000000000001" customHeight="1" x14ac:dyDescent="0.25">
      <c r="A55" s="38" t="s">
        <v>192</v>
      </c>
      <c r="B55" s="19">
        <v>640.17000000000019</v>
      </c>
      <c r="C55" s="140">
        <v>719.47</v>
      </c>
      <c r="D55" s="247">
        <f t="shared" si="12"/>
        <v>4.8894853495309526E-3</v>
      </c>
      <c r="E55" s="215">
        <f t="shared" si="13"/>
        <v>5.6008433610384885E-3</v>
      </c>
      <c r="F55" s="52">
        <f t="shared" si="14"/>
        <v>0.12387334614243063</v>
      </c>
      <c r="H55" s="19">
        <v>136.41999999999999</v>
      </c>
      <c r="I55" s="140">
        <v>177.62599999999998</v>
      </c>
      <c r="J55" s="247">
        <f t="shared" si="15"/>
        <v>3.9337488866224776E-3</v>
      </c>
      <c r="K55" s="215">
        <f t="shared" si="16"/>
        <v>5.1407084659503234E-3</v>
      </c>
      <c r="L55" s="52">
        <f t="shared" si="17"/>
        <v>0.30205248497287784</v>
      </c>
      <c r="N55" s="40">
        <f t="shared" si="11"/>
        <v>2.1309964540668878</v>
      </c>
      <c r="O55" s="143">
        <f t="shared" si="11"/>
        <v>2.4688451221037706</v>
      </c>
      <c r="P55" s="52">
        <f t="shared" si="18"/>
        <v>0.15854023003751017</v>
      </c>
    </row>
    <row r="56" spans="1:16" ht="20.100000000000001" customHeight="1" x14ac:dyDescent="0.25">
      <c r="A56" s="38" t="s">
        <v>193</v>
      </c>
      <c r="B56" s="19">
        <v>547.19000000000017</v>
      </c>
      <c r="C56" s="140">
        <v>256.8</v>
      </c>
      <c r="D56" s="247">
        <f t="shared" si="12"/>
        <v>4.179323442850871E-3</v>
      </c>
      <c r="E56" s="215">
        <f t="shared" si="13"/>
        <v>1.9991056960188525E-3</v>
      </c>
      <c r="F56" s="52">
        <f t="shared" si="14"/>
        <v>-0.53069317787240278</v>
      </c>
      <c r="H56" s="19">
        <v>149.97500000000002</v>
      </c>
      <c r="I56" s="140">
        <v>133.34700000000001</v>
      </c>
      <c r="J56" s="247">
        <f t="shared" si="15"/>
        <v>4.3246150804222717E-3</v>
      </c>
      <c r="K56" s="215">
        <f t="shared" si="16"/>
        <v>3.8592213516550388E-3</v>
      </c>
      <c r="L56" s="52">
        <f t="shared" si="17"/>
        <v>-0.11087181196866153</v>
      </c>
      <c r="N56" s="40">
        <f t="shared" ref="N56" si="25">(H56/B56)*10</f>
        <v>2.740821286938723</v>
      </c>
      <c r="O56" s="143">
        <f t="shared" ref="O56" si="26">(I56/C56)*10</f>
        <v>5.192640186915888</v>
      </c>
      <c r="P56" s="52">
        <f t="shared" ref="P56" si="27">(O56-N56)/N56</f>
        <v>0.89455628196599779</v>
      </c>
    </row>
    <row r="57" spans="1:16" ht="20.100000000000001" customHeight="1" x14ac:dyDescent="0.25">
      <c r="A57" s="38" t="s">
        <v>191</v>
      </c>
      <c r="B57" s="19">
        <v>338.67</v>
      </c>
      <c r="C57" s="140">
        <v>250.68</v>
      </c>
      <c r="D57" s="247">
        <f t="shared" si="12"/>
        <v>2.5866910403887205E-3</v>
      </c>
      <c r="E57" s="215">
        <f t="shared" si="13"/>
        <v>1.9514634574688706E-3</v>
      </c>
      <c r="F57" s="52">
        <f t="shared" si="14"/>
        <v>-0.259810434936664</v>
      </c>
      <c r="H57" s="19">
        <v>118.33700000000002</v>
      </c>
      <c r="I57" s="140">
        <v>106.58999999999999</v>
      </c>
      <c r="J57" s="247">
        <f t="shared" si="15"/>
        <v>3.4123152176824827E-3</v>
      </c>
      <c r="K57" s="215">
        <f t="shared" si="16"/>
        <v>3.0848418327589712E-3</v>
      </c>
      <c r="L57" s="52">
        <f t="shared" si="17"/>
        <v>-9.9267346645597124E-2</v>
      </c>
      <c r="N57" s="40">
        <f t="shared" ref="N57" si="28">(H57/B57)*10</f>
        <v>3.4941683644846018</v>
      </c>
      <c r="O57" s="143">
        <f t="shared" ref="O57" si="29">(I57/C57)*10</f>
        <v>4.2520344662517946</v>
      </c>
      <c r="P57" s="52">
        <f t="shared" ref="P57" si="30">(O57-N57)/N57</f>
        <v>0.21689455764933638</v>
      </c>
    </row>
    <row r="58" spans="1:16" ht="20.100000000000001" customHeight="1" x14ac:dyDescent="0.25">
      <c r="A58" s="38" t="s">
        <v>194</v>
      </c>
      <c r="B58" s="19">
        <v>796.31</v>
      </c>
      <c r="C58" s="140">
        <v>199.14000000000001</v>
      </c>
      <c r="D58" s="247">
        <f t="shared" si="12"/>
        <v>6.0820502033600314E-3</v>
      </c>
      <c r="E58" s="215">
        <f t="shared" si="13"/>
        <v>1.5502410759548066E-3</v>
      </c>
      <c r="F58" s="52">
        <f t="shared" si="14"/>
        <v>-0.74992151297861387</v>
      </c>
      <c r="H58" s="19">
        <v>147.58599999999998</v>
      </c>
      <c r="I58" s="140">
        <v>62.777999999999999</v>
      </c>
      <c r="J58" s="247">
        <f t="shared" si="15"/>
        <v>4.2557268962107094E-3</v>
      </c>
      <c r="K58" s="215">
        <f t="shared" si="16"/>
        <v>1.8168702559052698E-3</v>
      </c>
      <c r="L58" s="52">
        <f t="shared" si="17"/>
        <v>-0.5746344504221268</v>
      </c>
      <c r="N58" s="40">
        <f t="shared" ref="N58" si="31">(H58/B58)*10</f>
        <v>1.8533736861272621</v>
      </c>
      <c r="O58" s="143">
        <f t="shared" ref="O58" si="32">(I58/C58)*10</f>
        <v>3.1524555589032839</v>
      </c>
      <c r="P58" s="52">
        <f t="shared" ref="P58" si="33">(O58-N58)/N58</f>
        <v>0.70092819516097316</v>
      </c>
    </row>
    <row r="59" spans="1:16" ht="20.100000000000001" customHeight="1" x14ac:dyDescent="0.25">
      <c r="A59" s="38" t="s">
        <v>212</v>
      </c>
      <c r="B59" s="19">
        <v>0.31000000000000005</v>
      </c>
      <c r="C59" s="140">
        <v>105.91</v>
      </c>
      <c r="D59" s="247">
        <f t="shared" si="12"/>
        <v>2.3677155417382809E-6</v>
      </c>
      <c r="E59" s="215">
        <f t="shared" si="13"/>
        <v>8.2447540601774403E-4</v>
      </c>
      <c r="F59" s="52">
        <f t="shared" si="14"/>
        <v>340.64516129032251</v>
      </c>
      <c r="H59" s="19">
        <v>0.312</v>
      </c>
      <c r="I59" s="140">
        <v>39.526000000000003</v>
      </c>
      <c r="J59" s="247">
        <f t="shared" si="15"/>
        <v>8.9966988170811704E-6</v>
      </c>
      <c r="K59" s="215">
        <f t="shared" si="16"/>
        <v>1.1439296208052454E-3</v>
      </c>
      <c r="L59" s="52">
        <f t="shared" si="17"/>
        <v>125.68589743589746</v>
      </c>
      <c r="N59" s="40">
        <f t="shared" ref="N59" si="34">(H59/B59)*10</f>
        <v>10.064516129032256</v>
      </c>
      <c r="O59" s="143">
        <f t="shared" ref="O59" si="35">(I59/C59)*10</f>
        <v>3.7320366348786709</v>
      </c>
      <c r="P59" s="52">
        <f t="shared" ref="P59" si="36">(O59-N59)/N59</f>
        <v>-0.62918866768833703</v>
      </c>
    </row>
    <row r="60" spans="1:16" ht="20.100000000000001" customHeight="1" x14ac:dyDescent="0.25">
      <c r="A60" s="38" t="s">
        <v>196</v>
      </c>
      <c r="B60" s="19">
        <v>8.6</v>
      </c>
      <c r="C60" s="140">
        <v>42.68</v>
      </c>
      <c r="D60" s="247">
        <f t="shared" si="12"/>
        <v>6.5685011803061965E-5</v>
      </c>
      <c r="E60" s="215">
        <f t="shared" si="13"/>
        <v>3.3225012112961304E-4</v>
      </c>
      <c r="F60" s="52">
        <f t="shared" si="14"/>
        <v>3.9627906976744187</v>
      </c>
      <c r="H60" s="19">
        <v>4.12</v>
      </c>
      <c r="I60" s="140">
        <v>26.309000000000001</v>
      </c>
      <c r="J60" s="247">
        <f t="shared" si="15"/>
        <v>1.1880256130248212E-4</v>
      </c>
      <c r="K60" s="215">
        <f t="shared" si="16"/>
        <v>7.6141386413411936E-4</v>
      </c>
      <c r="L60" s="52">
        <f t="shared" si="17"/>
        <v>5.3856796116504855</v>
      </c>
      <c r="N60" s="40">
        <f t="shared" si="11"/>
        <v>4.7906976744186043</v>
      </c>
      <c r="O60" s="143">
        <f t="shared" si="11"/>
        <v>6.1642455482661678</v>
      </c>
      <c r="P60" s="52">
        <f t="shared" si="18"/>
        <v>0.28671144939536519</v>
      </c>
    </row>
    <row r="61" spans="1:16" ht="20.100000000000001" customHeight="1" thickBot="1" x14ac:dyDescent="0.3">
      <c r="A61" s="8" t="s">
        <v>17</v>
      </c>
      <c r="B61" s="19">
        <f>B62-SUM(B39:B60)</f>
        <v>284.98999999999069</v>
      </c>
      <c r="C61" s="140">
        <f>C62-SUM(C39:C60)</f>
        <v>196.2100000000064</v>
      </c>
      <c r="D61" s="247">
        <f t="shared" si="12"/>
        <v>2.1766943620644208E-3</v>
      </c>
      <c r="E61" s="215">
        <f t="shared" si="13"/>
        <v>1.5274319650150773E-3</v>
      </c>
      <c r="F61" s="52">
        <f t="shared" si="14"/>
        <v>-0.31151970244565486</v>
      </c>
      <c r="H61" s="19">
        <f>H62-SUM(H39:H60)</f>
        <v>130.14899999998306</v>
      </c>
      <c r="I61" s="140">
        <f>I62-SUM(I39:I60)</f>
        <v>73.824000000000524</v>
      </c>
      <c r="J61" s="247">
        <f t="shared" si="15"/>
        <v>3.7529210075132845E-3</v>
      </c>
      <c r="K61" s="215">
        <f t="shared" si="16"/>
        <v>2.1365546811295613E-3</v>
      </c>
      <c r="L61" s="52">
        <f t="shared" si="17"/>
        <v>-0.43277320609447534</v>
      </c>
      <c r="N61" s="40">
        <f t="shared" si="11"/>
        <v>4.5667918172563011</v>
      </c>
      <c r="O61" s="143">
        <f t="shared" si="11"/>
        <v>3.7624993629273797</v>
      </c>
      <c r="P61" s="52">
        <f t="shared" si="18"/>
        <v>-0.17611760870941892</v>
      </c>
    </row>
    <row r="62" spans="1:16" s="1" customFormat="1" ht="26.25" customHeight="1" thickBot="1" x14ac:dyDescent="0.3">
      <c r="A62" s="12" t="s">
        <v>18</v>
      </c>
      <c r="B62" s="17">
        <v>130927.89000000001</v>
      </c>
      <c r="C62" s="145">
        <v>128457.44</v>
      </c>
      <c r="D62" s="253">
        <f>SUM(D39:D61)</f>
        <v>0.99999999999999989</v>
      </c>
      <c r="E62" s="254">
        <f>SUM(E39:E61)</f>
        <v>0.99999999999999978</v>
      </c>
      <c r="F62" s="57">
        <f t="shared" si="14"/>
        <v>-1.8868783419636652E-2</v>
      </c>
      <c r="H62" s="17">
        <v>34679.386999999988</v>
      </c>
      <c r="I62" s="145">
        <v>34552.824999999997</v>
      </c>
      <c r="J62" s="253">
        <f t="shared" si="15"/>
        <v>1</v>
      </c>
      <c r="K62" s="254">
        <f t="shared" si="16"/>
        <v>1</v>
      </c>
      <c r="L62" s="57">
        <f t="shared" si="17"/>
        <v>-3.6494878066902063E-3</v>
      </c>
      <c r="N62" s="37">
        <f t="shared" si="11"/>
        <v>2.6487394702534339</v>
      </c>
      <c r="O62" s="150">
        <f t="shared" si="11"/>
        <v>2.689826685009447</v>
      </c>
      <c r="P62" s="57">
        <f t="shared" si="18"/>
        <v>1.5511987954059447E-2</v>
      </c>
    </row>
    <row r="64" spans="1:16" ht="15.75" thickBot="1" x14ac:dyDescent="0.3"/>
    <row r="65" spans="1:16" x14ac:dyDescent="0.25">
      <c r="A65" s="353" t="s">
        <v>15</v>
      </c>
      <c r="B65" s="347" t="s">
        <v>1</v>
      </c>
      <c r="C65" s="340"/>
      <c r="D65" s="347" t="s">
        <v>104</v>
      </c>
      <c r="E65" s="340"/>
      <c r="F65" s="130" t="s">
        <v>0</v>
      </c>
      <c r="H65" s="356" t="s">
        <v>19</v>
      </c>
      <c r="I65" s="357"/>
      <c r="J65" s="347" t="s">
        <v>104</v>
      </c>
      <c r="K65" s="345"/>
      <c r="L65" s="130" t="s">
        <v>0</v>
      </c>
      <c r="N65" s="339" t="s">
        <v>22</v>
      </c>
      <c r="O65" s="340"/>
      <c r="P65" s="130" t="s">
        <v>0</v>
      </c>
    </row>
    <row r="66" spans="1:16" x14ac:dyDescent="0.25">
      <c r="A66" s="354"/>
      <c r="B66" s="348" t="str">
        <f>B37</f>
        <v>maio</v>
      </c>
      <c r="C66" s="342"/>
      <c r="D66" s="348" t="str">
        <f>B66</f>
        <v>maio</v>
      </c>
      <c r="E66" s="342"/>
      <c r="F66" s="131" t="str">
        <f>F5</f>
        <v>2023 /2022</v>
      </c>
      <c r="H66" s="337" t="str">
        <f>B66</f>
        <v>maio</v>
      </c>
      <c r="I66" s="342"/>
      <c r="J66" s="348" t="str">
        <f>B66</f>
        <v>maio</v>
      </c>
      <c r="K66" s="338"/>
      <c r="L66" s="131" t="str">
        <f>F66</f>
        <v>2023 /2022</v>
      </c>
      <c r="N66" s="337" t="str">
        <f>B66</f>
        <v>maio</v>
      </c>
      <c r="O66" s="338"/>
      <c r="P66" s="131" t="str">
        <f>L66</f>
        <v>2023 /2022</v>
      </c>
    </row>
    <row r="67" spans="1:16" ht="19.5" customHeight="1" thickBot="1" x14ac:dyDescent="0.3">
      <c r="A67" s="355"/>
      <c r="B67" s="99">
        <f>B6</f>
        <v>2022</v>
      </c>
      <c r="C67" s="134">
        <f>C6</f>
        <v>2023</v>
      </c>
      <c r="D67" s="99">
        <f>B67</f>
        <v>2022</v>
      </c>
      <c r="E67" s="134">
        <f>C67</f>
        <v>2023</v>
      </c>
      <c r="F67" s="132" t="str">
        <f>F38</f>
        <v>HL</v>
      </c>
      <c r="H67" s="25">
        <f>B67</f>
        <v>2022</v>
      </c>
      <c r="I67" s="134">
        <f>C67</f>
        <v>2023</v>
      </c>
      <c r="J67" s="99">
        <f>B67</f>
        <v>2022</v>
      </c>
      <c r="K67" s="134">
        <f>C67</f>
        <v>2023</v>
      </c>
      <c r="L67" s="260">
        <f>L38</f>
        <v>1000</v>
      </c>
      <c r="N67" s="25">
        <f>B67</f>
        <v>2022</v>
      </c>
      <c r="O67" s="134">
        <f>C67</f>
        <v>2023</v>
      </c>
      <c r="P67" s="132"/>
    </row>
    <row r="68" spans="1:16" ht="20.100000000000001" customHeight="1" x14ac:dyDescent="0.25">
      <c r="A68" s="38" t="s">
        <v>163</v>
      </c>
      <c r="B68" s="39">
        <v>31012.890000000003</v>
      </c>
      <c r="C68" s="147">
        <v>26538.900000000005</v>
      </c>
      <c r="D68" s="247">
        <f>B68/$B$96</f>
        <v>0.21034635342517888</v>
      </c>
      <c r="E68" s="246">
        <f>C68/$C$96</f>
        <v>0.17316744674635615</v>
      </c>
      <c r="F68" s="52">
        <f>(C68-B68)/B68</f>
        <v>-0.1442622728807279</v>
      </c>
      <c r="H68" s="19">
        <v>12777.373</v>
      </c>
      <c r="I68" s="147">
        <v>10504.068000000001</v>
      </c>
      <c r="J68" s="245">
        <f>H68/$H$96</f>
        <v>0.30199450474441564</v>
      </c>
      <c r="K68" s="246">
        <f>I68/$I$96</f>
        <v>0.22719597853608872</v>
      </c>
      <c r="L68" s="52">
        <f t="shared" ref="L68:L70" si="37">(I68-H68)/H68</f>
        <v>-0.17791646217105805</v>
      </c>
      <c r="N68" s="40">
        <f t="shared" ref="N68:O78" si="38">(H68/B68)*10</f>
        <v>4.1200200948702292</v>
      </c>
      <c r="O68" s="143">
        <f t="shared" si="38"/>
        <v>3.9579892158303469</v>
      </c>
      <c r="P68" s="52">
        <f t="shared" ref="P68:P69" si="39">(O68-N68)/N68</f>
        <v>-3.932769144539474E-2</v>
      </c>
    </row>
    <row r="69" spans="1:16" ht="20.100000000000001" customHeight="1" x14ac:dyDescent="0.25">
      <c r="A69" s="38" t="s">
        <v>166</v>
      </c>
      <c r="B69" s="19">
        <v>17376.300000000007</v>
      </c>
      <c r="C69" s="140">
        <v>20023.699999999997</v>
      </c>
      <c r="D69" s="247">
        <f t="shared" ref="D69:D95" si="40">B69/$B$96</f>
        <v>0.11785555428797306</v>
      </c>
      <c r="E69" s="215">
        <f t="shared" ref="E69:E95" si="41">C69/$C$96</f>
        <v>0.13065549074810978</v>
      </c>
      <c r="F69" s="52">
        <f>(C69-B69)/B69</f>
        <v>0.15235694595512217</v>
      </c>
      <c r="H69" s="19">
        <v>5148.2330000000002</v>
      </c>
      <c r="I69" s="140">
        <v>7341.2879999999996</v>
      </c>
      <c r="J69" s="214">
        <f t="shared" ref="J69:J95" si="42">H69/$H$96</f>
        <v>0.12167900828627741</v>
      </c>
      <c r="K69" s="215">
        <f t="shared" ref="K69:K95" si="43">I69/$I$96</f>
        <v>0.15878715854421788</v>
      </c>
      <c r="L69" s="52">
        <f t="shared" si="37"/>
        <v>0.42598207967665785</v>
      </c>
      <c r="N69" s="40">
        <f t="shared" si="38"/>
        <v>2.9627901221779078</v>
      </c>
      <c r="O69" s="143">
        <f t="shared" si="38"/>
        <v>3.6662994351693245</v>
      </c>
      <c r="P69" s="52">
        <f t="shared" si="39"/>
        <v>0.23744824438468032</v>
      </c>
    </row>
    <row r="70" spans="1:16" ht="20.100000000000001" customHeight="1" x14ac:dyDescent="0.25">
      <c r="A70" s="38" t="s">
        <v>165</v>
      </c>
      <c r="B70" s="19">
        <v>21740.460000000006</v>
      </c>
      <c r="C70" s="140">
        <v>21852.5</v>
      </c>
      <c r="D70" s="247">
        <f t="shared" si="40"/>
        <v>0.14745567029664006</v>
      </c>
      <c r="E70" s="215">
        <f t="shared" si="41"/>
        <v>0.14258848822011264</v>
      </c>
      <c r="F70" s="52">
        <f>(C70-B70)/B70</f>
        <v>5.1535248104222983E-3</v>
      </c>
      <c r="H70" s="19">
        <v>5659.4780000000001</v>
      </c>
      <c r="I70" s="140">
        <v>6655.5890000000009</v>
      </c>
      <c r="J70" s="214">
        <f t="shared" si="42"/>
        <v>0.13376233563205175</v>
      </c>
      <c r="K70" s="215">
        <f t="shared" si="43"/>
        <v>0.14395594693303854</v>
      </c>
      <c r="L70" s="52">
        <f t="shared" si="37"/>
        <v>0.1760075752569408</v>
      </c>
      <c r="N70" s="40">
        <f t="shared" ref="N70" si="44">(H70/B70)*10</f>
        <v>2.6032006682471294</v>
      </c>
      <c r="O70" s="143">
        <f t="shared" ref="O70" si="45">(I70/C70)*10</f>
        <v>3.0456876787552916</v>
      </c>
      <c r="P70" s="52">
        <f t="shared" ref="P70" si="46">(O70-N70)/N70</f>
        <v>0.16997806427504944</v>
      </c>
    </row>
    <row r="71" spans="1:16" ht="20.100000000000001" customHeight="1" x14ac:dyDescent="0.25">
      <c r="A71" s="38" t="s">
        <v>168</v>
      </c>
      <c r="B71" s="19">
        <v>11256.26</v>
      </c>
      <c r="C71" s="140">
        <v>11949.119999999999</v>
      </c>
      <c r="D71" s="247">
        <f t="shared" si="40"/>
        <v>7.6346101385769069E-2</v>
      </c>
      <c r="E71" s="215">
        <f t="shared" si="41"/>
        <v>7.7968514191086247E-2</v>
      </c>
      <c r="F71" s="52">
        <f t="shared" ref="F71:F96" si="47">(C71-B71)/B71</f>
        <v>6.155330456119517E-2</v>
      </c>
      <c r="H71" s="19">
        <v>4695.6480000000001</v>
      </c>
      <c r="I71" s="140">
        <v>4514.8750000000009</v>
      </c>
      <c r="J71" s="214">
        <f t="shared" si="42"/>
        <v>0.11098211598065627</v>
      </c>
      <c r="K71" s="215">
        <f t="shared" si="43"/>
        <v>9.7653732210522981E-2</v>
      </c>
      <c r="L71" s="52">
        <f t="shared" ref="L71:L96" si="48">(I71-H71)/H71</f>
        <v>-3.849798792413725E-2</v>
      </c>
      <c r="N71" s="40">
        <f t="shared" ref="N71" si="49">(H71/B71)*10</f>
        <v>4.1715880763237525</v>
      </c>
      <c r="O71" s="143">
        <f t="shared" si="38"/>
        <v>3.7784163185238757</v>
      </c>
      <c r="P71" s="52">
        <f t="shared" ref="P71:P96" si="50">(O71-N71)/N71</f>
        <v>-9.42498997039906E-2</v>
      </c>
    </row>
    <row r="72" spans="1:16" ht="20.100000000000001" customHeight="1" x14ac:dyDescent="0.25">
      <c r="A72" s="38" t="s">
        <v>170</v>
      </c>
      <c r="B72" s="19">
        <v>19528.669999999998</v>
      </c>
      <c r="C72" s="140">
        <v>20390.009999999991</v>
      </c>
      <c r="D72" s="247">
        <f t="shared" si="40"/>
        <v>0.13245410285025636</v>
      </c>
      <c r="E72" s="215">
        <f t="shared" si="41"/>
        <v>0.13304567901580952</v>
      </c>
      <c r="F72" s="52">
        <f t="shared" si="47"/>
        <v>4.4106434283542759E-2</v>
      </c>
      <c r="H72" s="19">
        <v>2651.9840000000004</v>
      </c>
      <c r="I72" s="140">
        <v>2821.7910000000002</v>
      </c>
      <c r="J72" s="214">
        <f t="shared" si="42"/>
        <v>6.2679910390822477E-2</v>
      </c>
      <c r="K72" s="215">
        <f t="shared" si="43"/>
        <v>6.1033455559248884E-2</v>
      </c>
      <c r="L72" s="52">
        <f t="shared" si="48"/>
        <v>6.403017514434467E-2</v>
      </c>
      <c r="N72" s="40">
        <f t="shared" si="38"/>
        <v>1.3579951937331116</v>
      </c>
      <c r="O72" s="143">
        <f t="shared" si="38"/>
        <v>1.3839085905303632</v>
      </c>
      <c r="P72" s="52">
        <f t="shared" si="50"/>
        <v>1.9082097577986248E-2</v>
      </c>
    </row>
    <row r="73" spans="1:16" ht="20.100000000000001" customHeight="1" x14ac:dyDescent="0.25">
      <c r="A73" s="38" t="s">
        <v>171</v>
      </c>
      <c r="B73" s="19">
        <v>8744.4399999999987</v>
      </c>
      <c r="C73" s="140">
        <v>7961.3699999999981</v>
      </c>
      <c r="D73" s="247">
        <f t="shared" si="40"/>
        <v>5.9309566659065657E-2</v>
      </c>
      <c r="E73" s="215">
        <f t="shared" si="41"/>
        <v>5.1948276511198162E-2</v>
      </c>
      <c r="F73" s="52">
        <f t="shared" si="47"/>
        <v>-8.9550617306540015E-2</v>
      </c>
      <c r="H73" s="19">
        <v>2551.1869999999999</v>
      </c>
      <c r="I73" s="140">
        <v>2753.7999999999993</v>
      </c>
      <c r="J73" s="214">
        <f t="shared" si="42"/>
        <v>6.0297563088703092E-2</v>
      </c>
      <c r="K73" s="215">
        <f t="shared" si="43"/>
        <v>5.9562855618668968E-2</v>
      </c>
      <c r="L73" s="52">
        <f t="shared" si="48"/>
        <v>7.9419109614465494E-2</v>
      </c>
      <c r="N73" s="40">
        <f t="shared" si="38"/>
        <v>2.917496146122565</v>
      </c>
      <c r="O73" s="143">
        <f t="shared" si="38"/>
        <v>3.458952416481083</v>
      </c>
      <c r="P73" s="52">
        <f t="shared" si="50"/>
        <v>0.18558936952774682</v>
      </c>
    </row>
    <row r="74" spans="1:16" ht="20.100000000000001" customHeight="1" x14ac:dyDescent="0.25">
      <c r="A74" s="38" t="s">
        <v>180</v>
      </c>
      <c r="B74" s="19">
        <v>1288.0900000000001</v>
      </c>
      <c r="C74" s="140">
        <v>7990.5800000000008</v>
      </c>
      <c r="D74" s="247">
        <f t="shared" si="40"/>
        <v>8.7365296940542687E-3</v>
      </c>
      <c r="E74" s="215">
        <f t="shared" si="41"/>
        <v>5.2138872998598221E-2</v>
      </c>
      <c r="F74" s="52">
        <f t="shared" si="47"/>
        <v>5.2034329899308274</v>
      </c>
      <c r="H74" s="19">
        <v>203.77100000000002</v>
      </c>
      <c r="I74" s="140">
        <v>1699.2280000000001</v>
      </c>
      <c r="J74" s="214">
        <f t="shared" si="42"/>
        <v>4.8161482196907241E-3</v>
      </c>
      <c r="K74" s="215">
        <f t="shared" si="43"/>
        <v>3.6753167269663614E-2</v>
      </c>
      <c r="L74" s="52">
        <f t="shared" si="48"/>
        <v>7.338909854689823</v>
      </c>
      <c r="N74" s="40">
        <f t="shared" si="38"/>
        <v>1.5819624405126969</v>
      </c>
      <c r="O74" s="143">
        <f t="shared" si="38"/>
        <v>2.1265389996721136</v>
      </c>
      <c r="P74" s="52">
        <f t="shared" si="50"/>
        <v>0.34424114328714744</v>
      </c>
    </row>
    <row r="75" spans="1:16" ht="20.100000000000001" customHeight="1" x14ac:dyDescent="0.25">
      <c r="A75" s="38" t="s">
        <v>182</v>
      </c>
      <c r="B75" s="19">
        <v>1554.8799999999999</v>
      </c>
      <c r="C75" s="140">
        <v>2253.8000000000002</v>
      </c>
      <c r="D75" s="247">
        <f t="shared" si="40"/>
        <v>1.054604514489756E-2</v>
      </c>
      <c r="E75" s="215">
        <f t="shared" si="41"/>
        <v>1.4706140475940504E-2</v>
      </c>
      <c r="F75" s="52">
        <f t="shared" si="47"/>
        <v>0.44950092611648512</v>
      </c>
      <c r="H75" s="19">
        <v>711.9079999999999</v>
      </c>
      <c r="I75" s="140">
        <v>1203.6519999999996</v>
      </c>
      <c r="J75" s="214">
        <f t="shared" si="42"/>
        <v>1.6826017670736184E-2</v>
      </c>
      <c r="K75" s="215">
        <f t="shared" si="43"/>
        <v>2.6034189226204565E-2</v>
      </c>
      <c r="L75" s="52">
        <f t="shared" si="48"/>
        <v>0.69074093843586493</v>
      </c>
      <c r="N75" s="40">
        <f t="shared" si="38"/>
        <v>4.5785398230088497</v>
      </c>
      <c r="O75" s="143">
        <f t="shared" si="38"/>
        <v>5.3405448575738736</v>
      </c>
      <c r="P75" s="52">
        <f t="shared" si="50"/>
        <v>0.16642970554404002</v>
      </c>
    </row>
    <row r="76" spans="1:16" ht="20.100000000000001" customHeight="1" x14ac:dyDescent="0.25">
      <c r="A76" s="38" t="s">
        <v>179</v>
      </c>
      <c r="B76" s="19">
        <v>3429.6099999999997</v>
      </c>
      <c r="C76" s="140">
        <v>3570.46</v>
      </c>
      <c r="D76" s="247">
        <f t="shared" si="40"/>
        <v>2.3261487632095158E-2</v>
      </c>
      <c r="E76" s="215">
        <f t="shared" si="41"/>
        <v>2.3297402752563017E-2</v>
      </c>
      <c r="F76" s="52">
        <f t="shared" si="47"/>
        <v>4.1068809573100259E-2</v>
      </c>
      <c r="H76" s="19">
        <v>1088.134</v>
      </c>
      <c r="I76" s="140">
        <v>1084.874</v>
      </c>
      <c r="J76" s="214">
        <f t="shared" si="42"/>
        <v>2.5718157278930495E-2</v>
      </c>
      <c r="K76" s="215">
        <f t="shared" si="43"/>
        <v>2.3465100380001415E-2</v>
      </c>
      <c r="L76" s="52">
        <f t="shared" si="48"/>
        <v>-2.9959545423633403E-3</v>
      </c>
      <c r="N76" s="40">
        <f t="shared" si="38"/>
        <v>3.1727630838491843</v>
      </c>
      <c r="O76" s="143">
        <f t="shared" si="38"/>
        <v>3.0384712333984973</v>
      </c>
      <c r="P76" s="52">
        <f t="shared" si="50"/>
        <v>-4.2326466521970668E-2</v>
      </c>
    </row>
    <row r="77" spans="1:16" ht="20.100000000000001" customHeight="1" x14ac:dyDescent="0.25">
      <c r="A77" s="38" t="s">
        <v>181</v>
      </c>
      <c r="B77" s="19">
        <v>380.89000000000004</v>
      </c>
      <c r="C77" s="140">
        <v>424.71999999999991</v>
      </c>
      <c r="D77" s="247">
        <f t="shared" si="40"/>
        <v>2.5834039509415726E-3</v>
      </c>
      <c r="E77" s="215">
        <f t="shared" si="41"/>
        <v>2.7713159920762487E-3</v>
      </c>
      <c r="F77" s="52">
        <f t="shared" si="47"/>
        <v>0.11507259313712585</v>
      </c>
      <c r="H77" s="19">
        <v>915.91599999999994</v>
      </c>
      <c r="I77" s="140">
        <v>1054.633</v>
      </c>
      <c r="J77" s="214">
        <f t="shared" si="42"/>
        <v>2.1647767409426505E-2</v>
      </c>
      <c r="K77" s="215">
        <f t="shared" si="43"/>
        <v>2.2811007738283002E-2</v>
      </c>
      <c r="L77" s="52">
        <f t="shared" si="48"/>
        <v>0.15145166150607708</v>
      </c>
      <c r="N77" s="40">
        <f t="shared" si="38"/>
        <v>24.046732652471835</v>
      </c>
      <c r="O77" s="143">
        <f t="shared" si="38"/>
        <v>24.831253531738561</v>
      </c>
      <c r="P77" s="52">
        <f t="shared" si="50"/>
        <v>3.262484307555532E-2</v>
      </c>
    </row>
    <row r="78" spans="1:16" ht="20.100000000000001" customHeight="1" x14ac:dyDescent="0.25">
      <c r="A78" s="38" t="s">
        <v>183</v>
      </c>
      <c r="B78" s="19">
        <v>1758.7900000000004</v>
      </c>
      <c r="C78" s="140">
        <v>2395.69</v>
      </c>
      <c r="D78" s="247">
        <f t="shared" si="40"/>
        <v>1.1929074102435162E-2</v>
      </c>
      <c r="E78" s="215">
        <f t="shared" si="41"/>
        <v>1.5631978736713951E-2</v>
      </c>
      <c r="F78" s="52">
        <f t="shared" si="47"/>
        <v>0.36212396022265281</v>
      </c>
      <c r="H78" s="19">
        <v>418.86299999999989</v>
      </c>
      <c r="I78" s="140">
        <v>996.15099999999984</v>
      </c>
      <c r="J78" s="214">
        <f t="shared" si="42"/>
        <v>9.8998694207925314E-3</v>
      </c>
      <c r="K78" s="215">
        <f t="shared" si="43"/>
        <v>2.1546081119686512E-2</v>
      </c>
      <c r="L78" s="52">
        <f t="shared" si="48"/>
        <v>1.3782262935613796</v>
      </c>
      <c r="N78" s="40">
        <f t="shared" si="38"/>
        <v>2.381540718334763</v>
      </c>
      <c r="O78" s="143">
        <f t="shared" si="38"/>
        <v>4.1580964148115989</v>
      </c>
      <c r="P78" s="52">
        <f t="shared" si="50"/>
        <v>0.74596906229638227</v>
      </c>
    </row>
    <row r="79" spans="1:16" ht="20.100000000000001" customHeight="1" x14ac:dyDescent="0.25">
      <c r="A79" s="38" t="s">
        <v>185</v>
      </c>
      <c r="B79" s="19">
        <v>8662.16</v>
      </c>
      <c r="C79" s="140">
        <v>7831.96</v>
      </c>
      <c r="D79" s="247">
        <f t="shared" si="40"/>
        <v>5.8751498773105225E-2</v>
      </c>
      <c r="E79" s="215">
        <f t="shared" si="41"/>
        <v>5.1103870779105061E-2</v>
      </c>
      <c r="F79" s="52">
        <f t="shared" si="47"/>
        <v>-9.5842145608023843E-2</v>
      </c>
      <c r="H79" s="19">
        <v>545.94600000000003</v>
      </c>
      <c r="I79" s="140">
        <v>707.32700000000011</v>
      </c>
      <c r="J79" s="214">
        <f t="shared" si="42"/>
        <v>1.2903488994740527E-2</v>
      </c>
      <c r="K79" s="215">
        <f t="shared" si="43"/>
        <v>1.5299010812762831E-2</v>
      </c>
      <c r="L79" s="52">
        <f t="shared" si="48"/>
        <v>0.29559883211892768</v>
      </c>
      <c r="N79" s="40">
        <f t="shared" ref="N79:N86" si="51">(H79/B79)*10</f>
        <v>0.63026543033146476</v>
      </c>
      <c r="O79" s="143">
        <f t="shared" ref="O79:O86" si="52">(I79/C79)*10</f>
        <v>0.90312897410099158</v>
      </c>
      <c r="P79" s="52">
        <f t="shared" si="50"/>
        <v>0.43293433312060975</v>
      </c>
    </row>
    <row r="80" spans="1:16" ht="20.100000000000001" customHeight="1" x14ac:dyDescent="0.25">
      <c r="A80" s="38" t="s">
        <v>199</v>
      </c>
      <c r="B80" s="19">
        <v>569.97</v>
      </c>
      <c r="C80" s="140">
        <v>2117.9899999999998</v>
      </c>
      <c r="D80" s="247">
        <f t="shared" si="40"/>
        <v>3.8658477511044342E-3</v>
      </c>
      <c r="E80" s="215">
        <f t="shared" si="41"/>
        <v>1.3819974472729268E-2</v>
      </c>
      <c r="F80" s="52">
        <f t="shared" si="47"/>
        <v>2.7159675070617748</v>
      </c>
      <c r="H80" s="19">
        <v>116.997</v>
      </c>
      <c r="I80" s="140">
        <v>483.82600000000002</v>
      </c>
      <c r="J80" s="214">
        <f t="shared" si="42"/>
        <v>2.7652359425980912E-3</v>
      </c>
      <c r="K80" s="215">
        <f t="shared" si="43"/>
        <v>1.0464833387522021E-2</v>
      </c>
      <c r="L80" s="52">
        <f t="shared" si="48"/>
        <v>3.1353709924186091</v>
      </c>
      <c r="N80" s="40">
        <f t="shared" si="51"/>
        <v>2.0526869835254486</v>
      </c>
      <c r="O80" s="143">
        <f t="shared" si="52"/>
        <v>2.2843639488382856</v>
      </c>
      <c r="P80" s="52">
        <f t="shared" si="50"/>
        <v>0.11286521869736635</v>
      </c>
    </row>
    <row r="81" spans="1:16" ht="20.100000000000001" customHeight="1" x14ac:dyDescent="0.25">
      <c r="A81" s="38" t="s">
        <v>200</v>
      </c>
      <c r="B81" s="19">
        <v>1259.3699999999999</v>
      </c>
      <c r="C81" s="140">
        <v>1372.45</v>
      </c>
      <c r="D81" s="247">
        <f t="shared" si="40"/>
        <v>8.541734972557136E-3</v>
      </c>
      <c r="E81" s="215">
        <f t="shared" si="41"/>
        <v>8.9552943900100025E-3</v>
      </c>
      <c r="F81" s="52">
        <f t="shared" si="47"/>
        <v>8.9790927209636689E-2</v>
      </c>
      <c r="H81" s="19">
        <v>307.09100000000001</v>
      </c>
      <c r="I81" s="140">
        <v>417.73500000000001</v>
      </c>
      <c r="J81" s="214">
        <f t="shared" si="42"/>
        <v>7.2581268822994637E-3</v>
      </c>
      <c r="K81" s="215">
        <f t="shared" si="43"/>
        <v>9.0353291785404497E-3</v>
      </c>
      <c r="L81" s="52">
        <f t="shared" si="48"/>
        <v>0.36029711062844566</v>
      </c>
      <c r="N81" s="40">
        <f t="shared" si="51"/>
        <v>2.4384493834218697</v>
      </c>
      <c r="O81" s="143">
        <f t="shared" si="52"/>
        <v>3.0437174396152864</v>
      </c>
      <c r="P81" s="52">
        <f>(O81-N81)/N81</f>
        <v>0.24821842122638019</v>
      </c>
    </row>
    <row r="82" spans="1:16" ht="20.100000000000001" customHeight="1" x14ac:dyDescent="0.25">
      <c r="A82" s="38" t="s">
        <v>198</v>
      </c>
      <c r="B82" s="19">
        <v>1525.7699999999998</v>
      </c>
      <c r="C82" s="140">
        <v>1053.3600000000004</v>
      </c>
      <c r="D82" s="247">
        <f t="shared" si="40"/>
        <v>1.0348605230455308E-2</v>
      </c>
      <c r="E82" s="215">
        <f t="shared" si="41"/>
        <v>6.8732186226536044E-3</v>
      </c>
      <c r="F82" s="52">
        <f t="shared" si="47"/>
        <v>-0.30962071609744551</v>
      </c>
      <c r="H82" s="19">
        <v>422.48700000000002</v>
      </c>
      <c r="I82" s="140">
        <v>318.78900000000004</v>
      </c>
      <c r="J82" s="214">
        <f t="shared" si="42"/>
        <v>9.9855230277737014E-3</v>
      </c>
      <c r="K82" s="215">
        <f t="shared" si="43"/>
        <v>6.8951932528941353E-3</v>
      </c>
      <c r="L82" s="52">
        <f t="shared" si="48"/>
        <v>-0.24544660545768265</v>
      </c>
      <c r="N82" s="40">
        <f t="shared" ref="N82" si="53">(H82/B82)*10</f>
        <v>2.7690084350852362</v>
      </c>
      <c r="O82" s="143">
        <f t="shared" ref="O82" si="54">(I82/C82)*10</f>
        <v>3.0264012303485983</v>
      </c>
      <c r="P82" s="52">
        <f>(O82-N82)/N82</f>
        <v>9.2954861387209528E-2</v>
      </c>
    </row>
    <row r="83" spans="1:16" ht="20.100000000000001" customHeight="1" x14ac:dyDescent="0.25">
      <c r="A83" s="38" t="s">
        <v>203</v>
      </c>
      <c r="B83" s="19">
        <v>782.5</v>
      </c>
      <c r="C83" s="140">
        <v>914.45999999999992</v>
      </c>
      <c r="D83" s="247">
        <f t="shared" si="40"/>
        <v>5.3073422552752242E-3</v>
      </c>
      <c r="E83" s="215">
        <f t="shared" si="41"/>
        <v>5.9668902385431495E-3</v>
      </c>
      <c r="F83" s="52">
        <f t="shared" si="47"/>
        <v>0.16863897763578264</v>
      </c>
      <c r="H83" s="19">
        <v>351.488</v>
      </c>
      <c r="I83" s="140">
        <v>306.13100000000003</v>
      </c>
      <c r="J83" s="214">
        <f t="shared" si="42"/>
        <v>8.30745447312254E-3</v>
      </c>
      <c r="K83" s="215">
        <f t="shared" si="43"/>
        <v>6.6214091631196003E-3</v>
      </c>
      <c r="L83" s="52">
        <f t="shared" si="48"/>
        <v>-0.12904281227239614</v>
      </c>
      <c r="N83" s="40">
        <f t="shared" si="51"/>
        <v>4.4918594249201274</v>
      </c>
      <c r="O83" s="143">
        <f t="shared" si="52"/>
        <v>3.3476696629704965</v>
      </c>
      <c r="P83" s="52">
        <f>(O83-N83)/N83</f>
        <v>-0.25472519366965196</v>
      </c>
    </row>
    <row r="84" spans="1:16" ht="20.100000000000001" customHeight="1" x14ac:dyDescent="0.25">
      <c r="A84" s="38" t="s">
        <v>197</v>
      </c>
      <c r="B84" s="19">
        <v>827.97</v>
      </c>
      <c r="C84" s="140">
        <v>403.90000000000003</v>
      </c>
      <c r="D84" s="247">
        <f t="shared" si="40"/>
        <v>5.615744622492304E-3</v>
      </c>
      <c r="E84" s="215">
        <f t="shared" si="41"/>
        <v>2.6354646100951147E-3</v>
      </c>
      <c r="F84" s="52">
        <f t="shared" si="47"/>
        <v>-0.51218039300940854</v>
      </c>
      <c r="H84" s="19">
        <v>409.82499999999999</v>
      </c>
      <c r="I84" s="140">
        <v>286.50200000000007</v>
      </c>
      <c r="J84" s="214">
        <f t="shared" si="42"/>
        <v>9.6862553755674308E-3</v>
      </c>
      <c r="K84" s="215">
        <f t="shared" si="43"/>
        <v>6.1968469970440504E-3</v>
      </c>
      <c r="L84" s="52">
        <f t="shared" si="48"/>
        <v>-0.30091624473860779</v>
      </c>
      <c r="N84" s="40">
        <f t="shared" si="51"/>
        <v>4.9497566336944567</v>
      </c>
      <c r="O84" s="143">
        <f t="shared" si="52"/>
        <v>7.0933894528348604</v>
      </c>
      <c r="P84" s="52">
        <f t="shared" ref="P84:P85" si="55">(O84-N84)/N84</f>
        <v>0.43307842744187891</v>
      </c>
    </row>
    <row r="85" spans="1:16" ht="20.100000000000001" customHeight="1" x14ac:dyDescent="0.25">
      <c r="A85" s="38" t="s">
        <v>213</v>
      </c>
      <c r="B85" s="19">
        <v>43.879999999999995</v>
      </c>
      <c r="C85" s="140">
        <v>168.02</v>
      </c>
      <c r="D85" s="247">
        <f t="shared" si="40"/>
        <v>2.9761811905620043E-4</v>
      </c>
      <c r="E85" s="215">
        <f t="shared" si="41"/>
        <v>1.0963376176978984E-3</v>
      </c>
      <c r="F85" s="52">
        <f t="shared" si="47"/>
        <v>2.8290793072014591</v>
      </c>
      <c r="H85" s="19">
        <v>20.465</v>
      </c>
      <c r="I85" s="140">
        <v>206.33000000000004</v>
      </c>
      <c r="J85" s="214">
        <f t="shared" si="42"/>
        <v>4.8369234737018842E-4</v>
      </c>
      <c r="K85" s="215">
        <f t="shared" si="43"/>
        <v>4.4627801582540396E-3</v>
      </c>
      <c r="L85" s="52">
        <f t="shared" si="48"/>
        <v>9.0820913755191803</v>
      </c>
      <c r="N85" s="40">
        <f t="shared" si="51"/>
        <v>4.6638559708295357</v>
      </c>
      <c r="O85" s="143">
        <f t="shared" si="52"/>
        <v>12.280085704082849</v>
      </c>
      <c r="P85" s="52">
        <f t="shared" si="55"/>
        <v>1.6330327910830946</v>
      </c>
    </row>
    <row r="86" spans="1:16" ht="20.100000000000001" customHeight="1" x14ac:dyDescent="0.25">
      <c r="A86" s="38" t="s">
        <v>207</v>
      </c>
      <c r="B86" s="19">
        <v>571.92999999999995</v>
      </c>
      <c r="C86" s="140">
        <v>430.38</v>
      </c>
      <c r="D86" s="247">
        <f t="shared" si="40"/>
        <v>3.8791415412901711E-3</v>
      </c>
      <c r="E86" s="215">
        <f t="shared" si="41"/>
        <v>2.8082477318463368E-3</v>
      </c>
      <c r="F86" s="52">
        <f t="shared" si="47"/>
        <v>-0.2474953228541954</v>
      </c>
      <c r="H86" s="19">
        <v>252.32900000000001</v>
      </c>
      <c r="I86" s="140">
        <v>192.18899999999996</v>
      </c>
      <c r="J86" s="214">
        <f t="shared" si="42"/>
        <v>5.9638214668737977E-3</v>
      </c>
      <c r="K86" s="215">
        <f t="shared" si="43"/>
        <v>4.1569197685003886E-3</v>
      </c>
      <c r="L86" s="52">
        <f t="shared" si="48"/>
        <v>-0.23833962802531633</v>
      </c>
      <c r="N86" s="40">
        <f t="shared" si="51"/>
        <v>4.4118860699735984</v>
      </c>
      <c r="O86" s="143">
        <f t="shared" si="52"/>
        <v>4.465565314373344</v>
      </c>
      <c r="P86" s="52">
        <f t="shared" si="50"/>
        <v>1.2166960693993353E-2</v>
      </c>
    </row>
    <row r="87" spans="1:16" ht="20.100000000000001" customHeight="1" x14ac:dyDescent="0.25">
      <c r="A87" s="38" t="s">
        <v>204</v>
      </c>
      <c r="B87" s="19">
        <v>2011.1900000000005</v>
      </c>
      <c r="C87" s="140">
        <v>1686.7900000000006</v>
      </c>
      <c r="D87" s="247">
        <f t="shared" si="40"/>
        <v>1.3640988716149497E-2</v>
      </c>
      <c r="E87" s="215">
        <f t="shared" si="41"/>
        <v>1.1006376206145927E-2</v>
      </c>
      <c r="F87" s="52">
        <f t="shared" si="47"/>
        <v>-0.1612975402622327</v>
      </c>
      <c r="H87" s="19">
        <v>233.66399999999999</v>
      </c>
      <c r="I87" s="140">
        <v>188.36699999999996</v>
      </c>
      <c r="J87" s="214">
        <f t="shared" si="42"/>
        <v>5.5226723017790229E-3</v>
      </c>
      <c r="K87" s="215">
        <f t="shared" si="43"/>
        <v>4.0742524599904923E-3</v>
      </c>
      <c r="L87" s="52">
        <f t="shared" si="48"/>
        <v>-0.19385527937551367</v>
      </c>
      <c r="N87" s="40">
        <f t="shared" ref="N87:N94" si="56">(H87/B87)*10</f>
        <v>1.1618196192304056</v>
      </c>
      <c r="O87" s="143">
        <f t="shared" ref="O87:O94" si="57">(I87/C87)*10</f>
        <v>1.1167187379578956</v>
      </c>
      <c r="P87" s="52">
        <f t="shared" ref="P87:P94" si="58">(O87-N87)/N87</f>
        <v>-3.8819176854996661E-2</v>
      </c>
    </row>
    <row r="88" spans="1:16" ht="20.100000000000001" customHeight="1" x14ac:dyDescent="0.25">
      <c r="A88" s="38" t="s">
        <v>201</v>
      </c>
      <c r="B88" s="19">
        <v>804.67</v>
      </c>
      <c r="C88" s="140">
        <v>507.27</v>
      </c>
      <c r="D88" s="247">
        <f t="shared" si="40"/>
        <v>5.4577113003863448E-3</v>
      </c>
      <c r="E88" s="215">
        <f t="shared" si="41"/>
        <v>3.3099582390763772E-3</v>
      </c>
      <c r="F88" s="52">
        <f t="shared" si="47"/>
        <v>-0.36959250375930502</v>
      </c>
      <c r="H88" s="19">
        <v>295.86300000000006</v>
      </c>
      <c r="I88" s="140">
        <v>166.43900000000002</v>
      </c>
      <c r="J88" s="214">
        <f t="shared" si="42"/>
        <v>6.9927519653059413E-3</v>
      </c>
      <c r="K88" s="215">
        <f t="shared" si="43"/>
        <v>3.5999644586809675E-3</v>
      </c>
      <c r="L88" s="52">
        <f t="shared" si="48"/>
        <v>-0.43744570966967822</v>
      </c>
      <c r="N88" s="40">
        <f t="shared" si="56"/>
        <v>3.6768240396684364</v>
      </c>
      <c r="O88" s="143">
        <f t="shared" si="57"/>
        <v>3.2810731957340278</v>
      </c>
      <c r="P88" s="52">
        <f t="shared" si="58"/>
        <v>-0.10763388175902378</v>
      </c>
    </row>
    <row r="89" spans="1:16" ht="20.100000000000001" customHeight="1" x14ac:dyDescent="0.25">
      <c r="A89" s="38" t="s">
        <v>205</v>
      </c>
      <c r="B89" s="19">
        <v>311.31</v>
      </c>
      <c r="C89" s="140">
        <v>187.66</v>
      </c>
      <c r="D89" s="247">
        <f t="shared" si="40"/>
        <v>2.111474399347898E-3</v>
      </c>
      <c r="E89" s="215">
        <f t="shared" si="41"/>
        <v>1.2244894496916295E-3</v>
      </c>
      <c r="F89" s="52">
        <f t="shared" si="47"/>
        <v>-0.39719250907455594</v>
      </c>
      <c r="H89" s="19">
        <v>264.97500000000002</v>
      </c>
      <c r="I89" s="140">
        <v>161.714</v>
      </c>
      <c r="J89" s="214">
        <f t="shared" si="42"/>
        <v>6.2627109574598426E-3</v>
      </c>
      <c r="K89" s="215">
        <f t="shared" si="43"/>
        <v>3.4977658629956553E-3</v>
      </c>
      <c r="L89" s="52">
        <f t="shared" si="48"/>
        <v>-0.38970091518067745</v>
      </c>
      <c r="N89" s="40">
        <f t="shared" si="56"/>
        <v>8.511612219331214</v>
      </c>
      <c r="O89" s="143">
        <f t="shared" si="57"/>
        <v>8.6173931578386451</v>
      </c>
      <c r="P89" s="52">
        <f t="shared" si="58"/>
        <v>1.2427838085384798E-2</v>
      </c>
    </row>
    <row r="90" spans="1:16" ht="20.100000000000001" customHeight="1" x14ac:dyDescent="0.25">
      <c r="A90" s="38" t="s">
        <v>202</v>
      </c>
      <c r="B90" s="19">
        <v>4599.829999999999</v>
      </c>
      <c r="C90" s="140">
        <v>3748.12</v>
      </c>
      <c r="D90" s="247">
        <f t="shared" si="40"/>
        <v>3.1198558627581637E-2</v>
      </c>
      <c r="E90" s="215">
        <f t="shared" si="41"/>
        <v>2.4456641778632583E-2</v>
      </c>
      <c r="F90" s="52">
        <f t="shared" si="47"/>
        <v>-0.18516119073965762</v>
      </c>
      <c r="H90" s="19">
        <v>266.53699999999998</v>
      </c>
      <c r="I90" s="140">
        <v>146.95199999999994</v>
      </c>
      <c r="J90" s="214">
        <f t="shared" si="42"/>
        <v>6.2996289856343951E-3</v>
      </c>
      <c r="K90" s="215">
        <f t="shared" si="43"/>
        <v>3.1784736578090787E-3</v>
      </c>
      <c r="L90" s="52">
        <f t="shared" si="48"/>
        <v>-0.44866191185463949</v>
      </c>
      <c r="N90" s="40">
        <f t="shared" si="56"/>
        <v>0.57944967531408775</v>
      </c>
      <c r="O90" s="143">
        <f t="shared" si="57"/>
        <v>0.39206855703659421</v>
      </c>
      <c r="P90" s="52">
        <f t="shared" si="58"/>
        <v>-0.32337772590160579</v>
      </c>
    </row>
    <row r="91" spans="1:16" ht="20.100000000000001" customHeight="1" x14ac:dyDescent="0.25">
      <c r="A91" s="38" t="s">
        <v>214</v>
      </c>
      <c r="B91" s="19">
        <v>205.34000000000003</v>
      </c>
      <c r="C91" s="140">
        <v>534.82999999999993</v>
      </c>
      <c r="D91" s="247">
        <f t="shared" si="40"/>
        <v>1.3927279983363767E-3</v>
      </c>
      <c r="E91" s="215">
        <f t="shared" si="41"/>
        <v>3.4897884065787817E-3</v>
      </c>
      <c r="F91" s="52">
        <f t="shared" si="47"/>
        <v>1.6046069932794382</v>
      </c>
      <c r="H91" s="19">
        <v>54.253999999999991</v>
      </c>
      <c r="I91" s="140">
        <v>143.59899999999999</v>
      </c>
      <c r="J91" s="214">
        <f t="shared" si="42"/>
        <v>1.2822987839834937E-3</v>
      </c>
      <c r="K91" s="215">
        <f t="shared" si="43"/>
        <v>3.105950506204244E-3</v>
      </c>
      <c r="L91" s="52">
        <f t="shared" si="48"/>
        <v>1.6467910200169575</v>
      </c>
      <c r="N91" s="40">
        <f t="shared" si="56"/>
        <v>2.6421544755040411</v>
      </c>
      <c r="O91" s="143">
        <f t="shared" si="57"/>
        <v>2.6849466185516895</v>
      </c>
      <c r="P91" s="52">
        <f t="shared" si="58"/>
        <v>1.6195927771969095E-2</v>
      </c>
    </row>
    <row r="92" spans="1:16" ht="20.100000000000001" customHeight="1" x14ac:dyDescent="0.25">
      <c r="A92" s="38" t="s">
        <v>208</v>
      </c>
      <c r="B92" s="19">
        <v>280.72000000000003</v>
      </c>
      <c r="C92" s="140">
        <v>404.03000000000003</v>
      </c>
      <c r="D92" s="247">
        <f t="shared" si="40"/>
        <v>1.9039963168062124E-3</v>
      </c>
      <c r="E92" s="215">
        <f t="shared" si="41"/>
        <v>2.6363128656022015E-3</v>
      </c>
      <c r="F92" s="52">
        <f t="shared" si="47"/>
        <v>0.43926332288401249</v>
      </c>
      <c r="H92" s="19">
        <v>219.547</v>
      </c>
      <c r="I92" s="140">
        <v>135.57300000000001</v>
      </c>
      <c r="J92" s="214">
        <f t="shared" si="42"/>
        <v>5.1890155772334598E-3</v>
      </c>
      <c r="K92" s="215">
        <f t="shared" si="43"/>
        <v>2.9323534841999457E-3</v>
      </c>
      <c r="L92" s="52">
        <f t="shared" si="48"/>
        <v>-0.38248757669200667</v>
      </c>
      <c r="N92" s="40">
        <f t="shared" si="56"/>
        <v>7.8208535195212301</v>
      </c>
      <c r="O92" s="143">
        <f t="shared" si="57"/>
        <v>3.3555181545924806</v>
      </c>
      <c r="P92" s="52">
        <f t="shared" si="58"/>
        <v>-0.57095243553444086</v>
      </c>
    </row>
    <row r="93" spans="1:16" ht="20.100000000000001" customHeight="1" x14ac:dyDescent="0.25">
      <c r="A93" s="38" t="s">
        <v>215</v>
      </c>
      <c r="B93" s="19">
        <v>278.72000000000003</v>
      </c>
      <c r="C93" s="140">
        <v>389.52</v>
      </c>
      <c r="D93" s="247">
        <f t="shared" si="40"/>
        <v>1.8904312247799498E-3</v>
      </c>
      <c r="E93" s="215">
        <f t="shared" si="41"/>
        <v>2.5416345009265881E-3</v>
      </c>
      <c r="F93" s="52">
        <f t="shared" si="47"/>
        <v>0.39753157290470703</v>
      </c>
      <c r="H93" s="19">
        <v>88.846000000000004</v>
      </c>
      <c r="I93" s="140">
        <v>131.38199999999998</v>
      </c>
      <c r="J93" s="214">
        <f t="shared" si="42"/>
        <v>2.0998842069118867E-3</v>
      </c>
      <c r="K93" s="215">
        <f t="shared" si="43"/>
        <v>2.8417049520270054E-3</v>
      </c>
      <c r="L93" s="52">
        <f t="shared" si="48"/>
        <v>0.47876100218355322</v>
      </c>
      <c r="N93" s="40">
        <f t="shared" si="56"/>
        <v>3.1876435132032146</v>
      </c>
      <c r="O93" s="143">
        <f t="shared" si="57"/>
        <v>3.3729205175600736</v>
      </c>
      <c r="P93" s="52">
        <f t="shared" si="58"/>
        <v>5.8123502075888331E-2</v>
      </c>
    </row>
    <row r="94" spans="1:16" ht="20.100000000000001" customHeight="1" x14ac:dyDescent="0.25">
      <c r="A94" s="38" t="s">
        <v>216</v>
      </c>
      <c r="B94" s="19">
        <v>517.59</v>
      </c>
      <c r="C94" s="140">
        <v>220.5</v>
      </c>
      <c r="D94" s="247">
        <f t="shared" si="40"/>
        <v>3.5105779909366179E-3</v>
      </c>
      <c r="E94" s="215">
        <f t="shared" si="41"/>
        <v>1.4387718408664836E-3</v>
      </c>
      <c r="F94" s="52">
        <f t="shared" si="47"/>
        <v>-0.57398713267257873</v>
      </c>
      <c r="H94" s="19">
        <v>112.22800000000001</v>
      </c>
      <c r="I94" s="140">
        <v>117.27</v>
      </c>
      <c r="J94" s="214">
        <f t="shared" si="42"/>
        <v>2.6525201446695092E-3</v>
      </c>
      <c r="K94" s="215">
        <f t="shared" si="43"/>
        <v>2.5364718129135418E-3</v>
      </c>
      <c r="L94" s="52">
        <f t="shared" si="48"/>
        <v>4.4926399828919585E-2</v>
      </c>
      <c r="N94" s="40">
        <f t="shared" si="56"/>
        <v>2.1682799126721926</v>
      </c>
      <c r="O94" s="143">
        <f t="shared" si="57"/>
        <v>5.3183673469387749</v>
      </c>
      <c r="P94" s="52">
        <f t="shared" si="58"/>
        <v>1.4528047858841289</v>
      </c>
    </row>
    <row r="95" spans="1:16" ht="20.100000000000001" customHeight="1" thickBot="1" x14ac:dyDescent="0.3">
      <c r="A95" s="8" t="s">
        <v>17</v>
      </c>
      <c r="B95" s="19">
        <f>B96-SUM(B68:B94)</f>
        <v>6113.0600000000559</v>
      </c>
      <c r="C95" s="140">
        <f>C96-SUM(C68:C94)</f>
        <v>5933.6200000000827</v>
      </c>
      <c r="D95" s="247">
        <f t="shared" si="40"/>
        <v>4.1462110731032661E-2</v>
      </c>
      <c r="E95" s="215">
        <f t="shared" si="41"/>
        <v>3.8717121861234938E-2</v>
      </c>
      <c r="F95" s="52">
        <f t="shared" si="47"/>
        <v>-2.9353547977603946E-2</v>
      </c>
      <c r="H95" s="19">
        <f>H96-SUM(H68:H94)</f>
        <v>1524.9150000000227</v>
      </c>
      <c r="I95" s="140">
        <f>I96-SUM(I68:I94)</f>
        <v>1493.4380000000092</v>
      </c>
      <c r="J95" s="214">
        <f t="shared" si="42"/>
        <v>3.6041520444174045E-2</v>
      </c>
      <c r="K95" s="215">
        <f t="shared" si="43"/>
        <v>3.2302066950916669E-2</v>
      </c>
      <c r="L95" s="52">
        <f t="shared" si="48"/>
        <v>-2.0641806264620019E-2</v>
      </c>
      <c r="N95" s="40">
        <f t="shared" ref="N95:O96" si="59">(H95/B95)*10</f>
        <v>2.4945199294625096</v>
      </c>
      <c r="O95" s="143">
        <f t="shared" si="59"/>
        <v>2.5169087336229627</v>
      </c>
      <c r="P95" s="52">
        <f t="shared" si="50"/>
        <v>8.9751955460533328E-3</v>
      </c>
    </row>
    <row r="96" spans="1:16" s="1" customFormat="1" ht="26.25" customHeight="1" thickBot="1" x14ac:dyDescent="0.3">
      <c r="A96" s="12" t="s">
        <v>18</v>
      </c>
      <c r="B96" s="17">
        <v>147437.26000000007</v>
      </c>
      <c r="C96" s="145">
        <v>153255.71000000002</v>
      </c>
      <c r="D96" s="243">
        <f>SUM(D68:D95)</f>
        <v>0.99999999999999978</v>
      </c>
      <c r="E96" s="244">
        <f>SUM(E68:E95)</f>
        <v>1.0000000000000004</v>
      </c>
      <c r="F96" s="57">
        <f t="shared" si="47"/>
        <v>3.9463904850103364E-2</v>
      </c>
      <c r="H96" s="17">
        <v>42309.952000000005</v>
      </c>
      <c r="I96" s="145">
        <v>46233.512000000002</v>
      </c>
      <c r="J96" s="269">
        <f>SUM(J68:J95)</f>
        <v>1.0000000000000004</v>
      </c>
      <c r="K96" s="243">
        <f>SUM(K68:K95)</f>
        <v>1</v>
      </c>
      <c r="L96" s="57">
        <f t="shared" si="48"/>
        <v>9.2733737915845355E-2</v>
      </c>
      <c r="N96" s="37">
        <f t="shared" si="59"/>
        <v>2.8696919625337576</v>
      </c>
      <c r="O96" s="150">
        <f t="shared" si="59"/>
        <v>3.0167562435357222</v>
      </c>
      <c r="P96" s="57">
        <f t="shared" si="50"/>
        <v>5.1247410147852994E-2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ignoredErrors>
    <ignoredError sqref="J68:K95 D68:E95" evalError="1"/>
    <ignoredError sqref="B32:C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F7:F33 F68:F96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L39:L62 L7:L33 L68:L96</xm:sqref>
        </x14:conditionalFormatting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P39:P62 P7:P33 P68:P96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132</v>
      </c>
      <c r="B1" s="4"/>
    </row>
    <row r="3" spans="1:19" ht="15.75" thickBot="1" x14ac:dyDescent="0.3"/>
    <row r="4" spans="1:19" x14ac:dyDescent="0.25">
      <c r="A4" s="328" t="s">
        <v>16</v>
      </c>
      <c r="B4" s="311"/>
      <c r="C4" s="311"/>
      <c r="D4" s="311"/>
      <c r="E4" s="347" t="s">
        <v>1</v>
      </c>
      <c r="F4" s="345"/>
      <c r="G4" s="340" t="s">
        <v>104</v>
      </c>
      <c r="H4" s="340"/>
      <c r="I4" s="130" t="s">
        <v>0</v>
      </c>
      <c r="K4" s="341" t="s">
        <v>19</v>
      </c>
      <c r="L4" s="345"/>
      <c r="M4" s="340" t="s">
        <v>104</v>
      </c>
      <c r="N4" s="340"/>
      <c r="O4" s="130" t="s">
        <v>0</v>
      </c>
      <c r="Q4" s="339" t="s">
        <v>22</v>
      </c>
      <c r="R4" s="340"/>
      <c r="S4" s="130" t="s">
        <v>0</v>
      </c>
    </row>
    <row r="5" spans="1:19" x14ac:dyDescent="0.25">
      <c r="A5" s="346"/>
      <c r="B5" s="312"/>
      <c r="C5" s="312"/>
      <c r="D5" s="312"/>
      <c r="E5" s="348" t="s">
        <v>157</v>
      </c>
      <c r="F5" s="338"/>
      <c r="G5" s="342" t="str">
        <f>E5</f>
        <v>jan-maio</v>
      </c>
      <c r="H5" s="342"/>
      <c r="I5" s="131" t="s">
        <v>151</v>
      </c>
      <c r="K5" s="337" t="str">
        <f>E5</f>
        <v>jan-maio</v>
      </c>
      <c r="L5" s="338"/>
      <c r="M5" s="349" t="str">
        <f>E5</f>
        <v>jan-maio</v>
      </c>
      <c r="N5" s="344"/>
      <c r="O5" s="131" t="str">
        <f>I5</f>
        <v>2023/2022</v>
      </c>
      <c r="Q5" s="337" t="str">
        <f>E5</f>
        <v>jan-maio</v>
      </c>
      <c r="R5" s="338"/>
      <c r="S5" s="131" t="str">
        <f>O5</f>
        <v>2023/2022</v>
      </c>
    </row>
    <row r="6" spans="1:19" ht="15.75" thickBot="1" x14ac:dyDescent="0.3">
      <c r="A6" s="329"/>
      <c r="B6" s="352"/>
      <c r="C6" s="352"/>
      <c r="D6" s="352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423612.85999999981</v>
      </c>
      <c r="F7" s="145">
        <v>415845.41999999958</v>
      </c>
      <c r="G7" s="243">
        <f>E7/E15</f>
        <v>0.40410312097128348</v>
      </c>
      <c r="H7" s="244">
        <f>F7/F15</f>
        <v>0.39748887876763422</v>
      </c>
      <c r="I7" s="164">
        <f t="shared" ref="I7:I18" si="0">(F7-E7)/E7</f>
        <v>-1.8336176101925325E-2</v>
      </c>
      <c r="J7" s="1"/>
      <c r="K7" s="17">
        <v>87011.398999999961</v>
      </c>
      <c r="L7" s="145">
        <v>86357.430999999997</v>
      </c>
      <c r="M7" s="243">
        <f>K7/K15</f>
        <v>0.37447213823393705</v>
      </c>
      <c r="N7" s="244">
        <f>L7/L15</f>
        <v>0.36009859072166589</v>
      </c>
      <c r="O7" s="164">
        <f t="shared" ref="O7:O18" si="1">(L7-K7)/K7</f>
        <v>-7.5158888090049517E-3</v>
      </c>
      <c r="P7" s="1"/>
      <c r="Q7" s="187">
        <f t="shared" ref="Q7:Q18" si="2">(K7/E7)*10</f>
        <v>2.0540311028329028</v>
      </c>
      <c r="R7" s="188">
        <f t="shared" ref="R7:R18" si="3">(L7/F7)*10</f>
        <v>2.0766714468082896</v>
      </c>
      <c r="S7" s="55">
        <f>(R7-Q7)/Q7</f>
        <v>1.1022395884931566E-2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277476.04999999981</v>
      </c>
      <c r="F8" s="181">
        <v>272189.89999999962</v>
      </c>
      <c r="G8" s="245">
        <f>E8/E7</f>
        <v>0.65502272523076832</v>
      </c>
      <c r="H8" s="246">
        <f>F8/F7</f>
        <v>0.65454586466288334</v>
      </c>
      <c r="I8" s="206">
        <f t="shared" si="0"/>
        <v>-1.9050833396252402E-2</v>
      </c>
      <c r="K8" s="180">
        <v>70291.170999999958</v>
      </c>
      <c r="L8" s="181">
        <v>70900.39499999999</v>
      </c>
      <c r="M8" s="250">
        <f>K8/K7</f>
        <v>0.80783864881887479</v>
      </c>
      <c r="N8" s="246">
        <f>L8/L7</f>
        <v>0.82101093303713479</v>
      </c>
      <c r="O8" s="207">
        <f t="shared" si="1"/>
        <v>8.6671482539397646E-3</v>
      </c>
      <c r="Q8" s="189">
        <f t="shared" si="2"/>
        <v>2.5332338052239107</v>
      </c>
      <c r="R8" s="190">
        <f t="shared" si="3"/>
        <v>2.604813587866416</v>
      </c>
      <c r="S8" s="182">
        <f t="shared" ref="S8:S18" si="4">(R8-Q8)/Q8</f>
        <v>2.8256287475280403E-2</v>
      </c>
    </row>
    <row r="9" spans="1:19" ht="24" customHeight="1" x14ac:dyDescent="0.25">
      <c r="A9" s="8"/>
      <c r="B9" t="s">
        <v>37</v>
      </c>
      <c r="E9" s="19">
        <v>97441.029999999984</v>
      </c>
      <c r="F9" s="140">
        <v>77160.769999999975</v>
      </c>
      <c r="G9" s="247">
        <f>E9/E7</f>
        <v>0.23002377689855788</v>
      </c>
      <c r="H9" s="215">
        <f>F9/F7</f>
        <v>0.18555156865741135</v>
      </c>
      <c r="I9" s="182">
        <f t="shared" si="0"/>
        <v>-0.20812854708124506</v>
      </c>
      <c r="K9" s="19">
        <v>13368.465</v>
      </c>
      <c r="L9" s="140">
        <v>11059.455000000007</v>
      </c>
      <c r="M9" s="247">
        <f>K9/K7</f>
        <v>0.1536403868187432</v>
      </c>
      <c r="N9" s="215">
        <f>L9/L7</f>
        <v>0.12806604911625968</v>
      </c>
      <c r="O9" s="182">
        <f t="shared" si="1"/>
        <v>-0.17272065267029482</v>
      </c>
      <c r="Q9" s="189">
        <f t="shared" si="2"/>
        <v>1.371954401549327</v>
      </c>
      <c r="R9" s="190">
        <f t="shared" si="3"/>
        <v>1.4333002379317896</v>
      </c>
      <c r="S9" s="182">
        <f t="shared" si="4"/>
        <v>4.4714194810837514E-2</v>
      </c>
    </row>
    <row r="10" spans="1:19" ht="24" customHeight="1" thickBot="1" x14ac:dyDescent="0.3">
      <c r="A10" s="8"/>
      <c r="B10" t="s">
        <v>36</v>
      </c>
      <c r="E10" s="19">
        <v>48695.780000000006</v>
      </c>
      <c r="F10" s="140">
        <v>66494.75</v>
      </c>
      <c r="G10" s="247">
        <f>E10/E7</f>
        <v>0.11495349787067377</v>
      </c>
      <c r="H10" s="215">
        <f>F10/F7</f>
        <v>0.15990256667970532</v>
      </c>
      <c r="I10" s="186">
        <f t="shared" si="0"/>
        <v>0.36551360302679187</v>
      </c>
      <c r="K10" s="19">
        <v>3351.7630000000004</v>
      </c>
      <c r="L10" s="140">
        <v>4397.581000000001</v>
      </c>
      <c r="M10" s="247">
        <f>K10/K7</f>
        <v>3.8520964362382011E-2</v>
      </c>
      <c r="N10" s="215">
        <f>L10/L7</f>
        <v>5.0923017846605481E-2</v>
      </c>
      <c r="O10" s="209">
        <f t="shared" si="1"/>
        <v>0.3120202711229883</v>
      </c>
      <c r="Q10" s="189">
        <f t="shared" si="2"/>
        <v>0.68830666640928639</v>
      </c>
      <c r="R10" s="190">
        <f t="shared" si="3"/>
        <v>0.66134258719673378</v>
      </c>
      <c r="S10" s="182">
        <f t="shared" si="4"/>
        <v>-3.9174514106070014E-2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624666.25000000116</v>
      </c>
      <c r="F11" s="145">
        <v>630335.85000000021</v>
      </c>
      <c r="G11" s="243">
        <f>E11/E15</f>
        <v>0.59589687902871646</v>
      </c>
      <c r="H11" s="244">
        <f>F11/F15</f>
        <v>0.60251112123236561</v>
      </c>
      <c r="I11" s="164">
        <f t="shared" si="0"/>
        <v>9.0762066943732515E-3</v>
      </c>
      <c r="J11" s="1"/>
      <c r="K11" s="17">
        <v>145346.07199999987</v>
      </c>
      <c r="L11" s="145">
        <v>153458.64500000019</v>
      </c>
      <c r="M11" s="243">
        <f>K11/K15</f>
        <v>0.6255278617660629</v>
      </c>
      <c r="N11" s="244">
        <f>L11/L15</f>
        <v>0.63990140927833405</v>
      </c>
      <c r="O11" s="164">
        <f t="shared" si="1"/>
        <v>5.5815564111015889E-2</v>
      </c>
      <c r="Q11" s="191">
        <f t="shared" si="2"/>
        <v>2.32677965233434</v>
      </c>
      <c r="R11" s="192">
        <f t="shared" si="3"/>
        <v>2.434553658974024</v>
      </c>
      <c r="S11" s="57">
        <f t="shared" si="4"/>
        <v>4.631895698914152E-2</v>
      </c>
    </row>
    <row r="12" spans="1:19" s="3" customFormat="1" ht="24" customHeight="1" x14ac:dyDescent="0.25">
      <c r="A12" s="46"/>
      <c r="B12" s="3" t="s">
        <v>33</v>
      </c>
      <c r="E12" s="31">
        <v>461413.00000000116</v>
      </c>
      <c r="F12" s="141">
        <v>467729.80000000034</v>
      </c>
      <c r="G12" s="247">
        <f>E12/E11</f>
        <v>0.73865524189917464</v>
      </c>
      <c r="H12" s="215">
        <f>F12/F11</f>
        <v>0.74203267988009913</v>
      </c>
      <c r="I12" s="206">
        <f t="shared" si="0"/>
        <v>1.3690121431340595E-2</v>
      </c>
      <c r="K12" s="31">
        <v>128966.22899999988</v>
      </c>
      <c r="L12" s="141">
        <v>135385.91000000018</v>
      </c>
      <c r="M12" s="247">
        <f>K12/K11</f>
        <v>0.88730453616937088</v>
      </c>
      <c r="N12" s="215">
        <f>L12/L11</f>
        <v>0.88223058401173815</v>
      </c>
      <c r="O12" s="206">
        <f t="shared" si="1"/>
        <v>4.9778000409706549E-2</v>
      </c>
      <c r="Q12" s="189">
        <f t="shared" si="2"/>
        <v>2.7950280767988667</v>
      </c>
      <c r="R12" s="190">
        <f t="shared" si="3"/>
        <v>2.8945324843531473</v>
      </c>
      <c r="S12" s="182">
        <f t="shared" si="4"/>
        <v>3.5600503758889804E-2</v>
      </c>
    </row>
    <row r="13" spans="1:19" ht="24" customHeight="1" x14ac:dyDescent="0.25">
      <c r="A13" s="8"/>
      <c r="B13" s="3" t="s">
        <v>37</v>
      </c>
      <c r="D13" s="3"/>
      <c r="E13" s="19">
        <v>62390.819999999978</v>
      </c>
      <c r="F13" s="140">
        <v>56752.789999999994</v>
      </c>
      <c r="G13" s="247">
        <f>E13/E11</f>
        <v>9.9878647197603296E-2</v>
      </c>
      <c r="H13" s="215">
        <f>F13/F11</f>
        <v>9.0035795996689663E-2</v>
      </c>
      <c r="I13" s="182">
        <f t="shared" si="0"/>
        <v>-9.036633915053506E-2</v>
      </c>
      <c r="K13" s="19">
        <v>7185.0950000000012</v>
      </c>
      <c r="L13" s="140">
        <v>6831.3040000000001</v>
      </c>
      <c r="M13" s="247">
        <f>K13/K11</f>
        <v>4.9434394071550883E-2</v>
      </c>
      <c r="N13" s="215">
        <f>L13/L11</f>
        <v>4.4515602232770866E-2</v>
      </c>
      <c r="O13" s="182">
        <f t="shared" si="1"/>
        <v>-4.9239571641015327E-2</v>
      </c>
      <c r="Q13" s="189">
        <f t="shared" si="2"/>
        <v>1.1516269540935675</v>
      </c>
      <c r="R13" s="190">
        <f t="shared" si="3"/>
        <v>1.203694831566871</v>
      </c>
      <c r="S13" s="182">
        <f t="shared" si="4"/>
        <v>4.5212451209328867E-2</v>
      </c>
    </row>
    <row r="14" spans="1:19" ht="24" customHeight="1" thickBot="1" x14ac:dyDescent="0.3">
      <c r="A14" s="8"/>
      <c r="B14" t="s">
        <v>36</v>
      </c>
      <c r="E14" s="19">
        <v>100862.43000000004</v>
      </c>
      <c r="F14" s="140">
        <v>105853.25999999994</v>
      </c>
      <c r="G14" s="247">
        <f>E14/E11</f>
        <v>0.16146611090322208</v>
      </c>
      <c r="H14" s="215">
        <f>F14/F11</f>
        <v>0.1679315241232113</v>
      </c>
      <c r="I14" s="186">
        <f t="shared" si="0"/>
        <v>4.9481556214736232E-2</v>
      </c>
      <c r="K14" s="19">
        <v>9194.7480000000014</v>
      </c>
      <c r="L14" s="140">
        <v>11241.430999999999</v>
      </c>
      <c r="M14" s="247">
        <f>K14/K11</f>
        <v>6.3261069759078248E-2</v>
      </c>
      <c r="N14" s="215">
        <f>L14/L11</f>
        <v>7.3253813755490838E-2</v>
      </c>
      <c r="O14" s="209">
        <f t="shared" si="1"/>
        <v>0.22259261482750772</v>
      </c>
      <c r="Q14" s="189">
        <f t="shared" si="2"/>
        <v>0.91161277791938955</v>
      </c>
      <c r="R14" s="190">
        <f t="shared" si="3"/>
        <v>1.0619825029479495</v>
      </c>
      <c r="S14" s="182">
        <f t="shared" si="4"/>
        <v>0.16494911948443153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1048279.110000001</v>
      </c>
      <c r="F15" s="145">
        <v>1046181.2699999999</v>
      </c>
      <c r="G15" s="243">
        <f>G7+G11</f>
        <v>1</v>
      </c>
      <c r="H15" s="244">
        <f>H7+H11</f>
        <v>0.99999999999999978</v>
      </c>
      <c r="I15" s="164">
        <f t="shared" si="0"/>
        <v>-2.0012227468704678E-3</v>
      </c>
      <c r="J15" s="1"/>
      <c r="K15" s="17">
        <v>232357.47099999984</v>
      </c>
      <c r="L15" s="145">
        <v>239816.0760000002</v>
      </c>
      <c r="M15" s="243">
        <f>M7+M11</f>
        <v>1</v>
      </c>
      <c r="N15" s="244">
        <f>N7+N11</f>
        <v>1</v>
      </c>
      <c r="O15" s="164">
        <f t="shared" si="1"/>
        <v>3.2099699518593768E-2</v>
      </c>
      <c r="Q15" s="191">
        <f t="shared" si="2"/>
        <v>2.2165611122404187</v>
      </c>
      <c r="R15" s="192">
        <f t="shared" si="3"/>
        <v>2.2922994597293851</v>
      </c>
      <c r="S15" s="57">
        <f t="shared" si="4"/>
        <v>3.416930265117428E-2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738889.05000000098</v>
      </c>
      <c r="F16" s="181">
        <f t="shared" ref="F16:F17" si="5">F8+F12</f>
        <v>739919.7</v>
      </c>
      <c r="G16" s="245">
        <f>E16/E15</f>
        <v>0.70485908089878868</v>
      </c>
      <c r="H16" s="246">
        <f>F16/F15</f>
        <v>0.7072576437924567</v>
      </c>
      <c r="I16" s="207">
        <f t="shared" si="0"/>
        <v>1.3948643575093908E-3</v>
      </c>
      <c r="J16" s="3"/>
      <c r="K16" s="180">
        <f t="shared" ref="K16:L18" si="6">K8+K12</f>
        <v>199257.39999999985</v>
      </c>
      <c r="L16" s="181">
        <f t="shared" si="6"/>
        <v>206286.30500000017</v>
      </c>
      <c r="M16" s="250">
        <f>K16/K15</f>
        <v>0.85754677541657343</v>
      </c>
      <c r="N16" s="246">
        <f>L16/L15</f>
        <v>0.86018547397131118</v>
      </c>
      <c r="O16" s="207">
        <f t="shared" si="1"/>
        <v>3.5275502942426852E-2</v>
      </c>
      <c r="P16" s="3"/>
      <c r="Q16" s="189">
        <f t="shared" si="2"/>
        <v>2.696716103723551</v>
      </c>
      <c r="R16" s="190">
        <f t="shared" si="3"/>
        <v>2.7879553010955131</v>
      </c>
      <c r="S16" s="182">
        <f t="shared" si="4"/>
        <v>3.3833445517672998E-2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159831.84999999998</v>
      </c>
      <c r="F17" s="140">
        <f t="shared" si="5"/>
        <v>133913.55999999997</v>
      </c>
      <c r="G17" s="248">
        <f>E17/E15</f>
        <v>0.15247070028897153</v>
      </c>
      <c r="H17" s="215">
        <f>F17/F15</f>
        <v>0.12800225337622417</v>
      </c>
      <c r="I17" s="182">
        <f t="shared" si="0"/>
        <v>-0.16215973224360483</v>
      </c>
      <c r="K17" s="19">
        <f t="shared" si="6"/>
        <v>20553.560000000001</v>
      </c>
      <c r="L17" s="140">
        <f t="shared" si="6"/>
        <v>17890.759000000005</v>
      </c>
      <c r="M17" s="247">
        <f>K17/K15</f>
        <v>8.8456634992382127E-2</v>
      </c>
      <c r="N17" s="215">
        <f>L17/L15</f>
        <v>7.4602000409680583E-2</v>
      </c>
      <c r="O17" s="182">
        <f t="shared" si="1"/>
        <v>-0.12955424753667957</v>
      </c>
      <c r="Q17" s="189">
        <f t="shared" si="2"/>
        <v>1.2859489519767184</v>
      </c>
      <c r="R17" s="190">
        <f t="shared" si="3"/>
        <v>1.335993083896807</v>
      </c>
      <c r="S17" s="182">
        <f t="shared" si="4"/>
        <v>3.8916110816967046E-2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149558.21000000005</v>
      </c>
      <c r="F18" s="142">
        <f>F10+F14</f>
        <v>172348.00999999995</v>
      </c>
      <c r="G18" s="249">
        <f>E18/E15</f>
        <v>0.14267021881223971</v>
      </c>
      <c r="H18" s="221">
        <f>F18/F15</f>
        <v>0.16474010283131907</v>
      </c>
      <c r="I18" s="208">
        <f t="shared" si="0"/>
        <v>0.15238080209705568</v>
      </c>
      <c r="K18" s="21">
        <f t="shared" si="6"/>
        <v>12546.511000000002</v>
      </c>
      <c r="L18" s="142">
        <f t="shared" si="6"/>
        <v>15639.011999999999</v>
      </c>
      <c r="M18" s="249">
        <f>K18/K15</f>
        <v>5.399658959104444E-2</v>
      </c>
      <c r="N18" s="221">
        <f>L18/L15</f>
        <v>6.521252561900806E-2</v>
      </c>
      <c r="O18" s="208">
        <f t="shared" si="1"/>
        <v>0.24648294653390063</v>
      </c>
      <c r="Q18" s="193">
        <f t="shared" si="2"/>
        <v>0.83890486520265228</v>
      </c>
      <c r="R18" s="194">
        <f t="shared" si="3"/>
        <v>0.90740891061057227</v>
      </c>
      <c r="S18" s="186">
        <f t="shared" si="4"/>
        <v>8.1658896317607629E-2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workbookViewId="0">
      <selection activeCell="A91" sqref="A91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133</v>
      </c>
    </row>
    <row r="3" spans="1:16" ht="8.25" customHeight="1" thickBot="1" x14ac:dyDescent="0.3"/>
    <row r="4" spans="1:16" x14ac:dyDescent="0.25">
      <c r="A4" s="353" t="s">
        <v>3</v>
      </c>
      <c r="B4" s="347" t="s">
        <v>1</v>
      </c>
      <c r="C4" s="340"/>
      <c r="D4" s="347" t="s">
        <v>104</v>
      </c>
      <c r="E4" s="340"/>
      <c r="F4" s="130" t="s">
        <v>0</v>
      </c>
      <c r="H4" s="356" t="s">
        <v>19</v>
      </c>
      <c r="I4" s="357"/>
      <c r="J4" s="347" t="s">
        <v>104</v>
      </c>
      <c r="K4" s="345"/>
      <c r="L4" s="130" t="s">
        <v>0</v>
      </c>
      <c r="N4" s="339" t="s">
        <v>22</v>
      </c>
      <c r="O4" s="340"/>
      <c r="P4" s="130" t="s">
        <v>0</v>
      </c>
    </row>
    <row r="5" spans="1:16" x14ac:dyDescent="0.25">
      <c r="A5" s="354"/>
      <c r="B5" s="348" t="s">
        <v>157</v>
      </c>
      <c r="C5" s="342"/>
      <c r="D5" s="348" t="str">
        <f>B5</f>
        <v>jan-maio</v>
      </c>
      <c r="E5" s="342"/>
      <c r="F5" s="131" t="s">
        <v>151</v>
      </c>
      <c r="H5" s="337" t="str">
        <f>B5</f>
        <v>jan-maio</v>
      </c>
      <c r="I5" s="342"/>
      <c r="J5" s="348" t="str">
        <f>B5</f>
        <v>jan-maio</v>
      </c>
      <c r="K5" s="338"/>
      <c r="L5" s="131" t="str">
        <f>F5</f>
        <v>2023/2022</v>
      </c>
      <c r="N5" s="337" t="str">
        <f>B5</f>
        <v>jan-maio</v>
      </c>
      <c r="O5" s="338"/>
      <c r="P5" s="131" t="str">
        <f>F5</f>
        <v>2023/2022</v>
      </c>
    </row>
    <row r="6" spans="1:16" ht="19.5" customHeight="1" thickBot="1" x14ac:dyDescent="0.3">
      <c r="A6" s="355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163</v>
      </c>
      <c r="B7" s="39">
        <v>97187.040000000023</v>
      </c>
      <c r="C7" s="147">
        <v>87828.619999999981</v>
      </c>
      <c r="D7" s="247">
        <f>B7/$B$33</f>
        <v>9.2711033800912057E-2</v>
      </c>
      <c r="E7" s="246">
        <f>C7/$C$33</f>
        <v>8.3951627235689261E-2</v>
      </c>
      <c r="F7" s="52">
        <f>(C7-B7)/B7</f>
        <v>-9.6292880202957509E-2</v>
      </c>
      <c r="H7" s="39">
        <v>28512.07799999999</v>
      </c>
      <c r="I7" s="147">
        <v>27750.057000000001</v>
      </c>
      <c r="J7" s="247">
        <f>H7/$H$33</f>
        <v>0.12270781687066995</v>
      </c>
      <c r="K7" s="246">
        <f>I7/$I$33</f>
        <v>0.11571391485865193</v>
      </c>
      <c r="L7" s="52">
        <f>(I7-H7)/H7</f>
        <v>-2.6726252642827016E-2</v>
      </c>
      <c r="N7" s="27">
        <f t="shared" ref="N7:N33" si="0">(H7/B7)*10</f>
        <v>2.9337325223610042</v>
      </c>
      <c r="O7" s="151">
        <f t="shared" ref="O7:O33" si="1">(I7/C7)*10</f>
        <v>3.1595688284752743</v>
      </c>
      <c r="P7" s="61">
        <f>(O7-N7)/N7</f>
        <v>7.6979173933866996E-2</v>
      </c>
    </row>
    <row r="8" spans="1:16" ht="20.100000000000001" customHeight="1" x14ac:dyDescent="0.25">
      <c r="A8" s="8" t="s">
        <v>165</v>
      </c>
      <c r="B8" s="19">
        <v>81528.719999999987</v>
      </c>
      <c r="C8" s="140">
        <v>88694.409999999945</v>
      </c>
      <c r="D8" s="247">
        <f t="shared" ref="D8:D32" si="2">B8/$B$33</f>
        <v>7.7773866923666904E-2</v>
      </c>
      <c r="E8" s="215">
        <f t="shared" ref="E8:E32" si="3">C8/$C$33</f>
        <v>8.4779198924102267E-2</v>
      </c>
      <c r="F8" s="52">
        <f t="shared" ref="F8:F33" si="4">(C8-B8)/B8</f>
        <v>8.7891604332803949E-2</v>
      </c>
      <c r="H8" s="19">
        <v>22436.310999999994</v>
      </c>
      <c r="I8" s="140">
        <v>26273.15700000001</v>
      </c>
      <c r="J8" s="247">
        <f t="shared" ref="J8:J32" si="5">H8/$H$33</f>
        <v>9.655945601163822E-2</v>
      </c>
      <c r="K8" s="215">
        <f t="shared" ref="K8:K32" si="6">I8/$I$33</f>
        <v>0.10955544531551759</v>
      </c>
      <c r="L8" s="52">
        <f t="shared" ref="L8:L33" si="7">(I8-H8)/H8</f>
        <v>0.1710105551665787</v>
      </c>
      <c r="N8" s="27">
        <f t="shared" si="0"/>
        <v>2.7519518275277717</v>
      </c>
      <c r="O8" s="152">
        <f t="shared" si="1"/>
        <v>2.9622111472414132</v>
      </c>
      <c r="P8" s="52">
        <f t="shared" ref="P8:P71" si="8">(O8-N8)/N8</f>
        <v>7.6403706493121629E-2</v>
      </c>
    </row>
    <row r="9" spans="1:16" ht="20.100000000000001" customHeight="1" x14ac:dyDescent="0.25">
      <c r="A9" s="8" t="s">
        <v>170</v>
      </c>
      <c r="B9" s="19">
        <v>119190.95999999996</v>
      </c>
      <c r="C9" s="140">
        <v>127084.46999999999</v>
      </c>
      <c r="D9" s="247">
        <f t="shared" si="2"/>
        <v>0.11370155034378196</v>
      </c>
      <c r="E9" s="215">
        <f t="shared" si="3"/>
        <v>0.12147461787382217</v>
      </c>
      <c r="F9" s="52">
        <f t="shared" si="4"/>
        <v>6.6225743965817763E-2</v>
      </c>
      <c r="H9" s="19">
        <v>14390.374000000005</v>
      </c>
      <c r="I9" s="140">
        <v>17333.958999999999</v>
      </c>
      <c r="J9" s="247">
        <f t="shared" si="5"/>
        <v>6.1932047797163409E-2</v>
      </c>
      <c r="K9" s="215">
        <f t="shared" si="6"/>
        <v>7.2280221114117471E-2</v>
      </c>
      <c r="L9" s="52">
        <f t="shared" si="7"/>
        <v>0.20455236257236906</v>
      </c>
      <c r="N9" s="27">
        <f t="shared" si="0"/>
        <v>1.2073377041346096</v>
      </c>
      <c r="O9" s="152">
        <f t="shared" si="1"/>
        <v>1.3639714592978986</v>
      </c>
      <c r="P9" s="52">
        <f t="shared" si="8"/>
        <v>0.12973483278695444</v>
      </c>
    </row>
    <row r="10" spans="1:16" ht="20.100000000000001" customHeight="1" x14ac:dyDescent="0.25">
      <c r="A10" s="8" t="s">
        <v>166</v>
      </c>
      <c r="B10" s="19">
        <v>68640.479999999996</v>
      </c>
      <c r="C10" s="140">
        <v>62930.92</v>
      </c>
      <c r="D10" s="247">
        <f t="shared" si="2"/>
        <v>6.5479202385326549E-2</v>
      </c>
      <c r="E10" s="215">
        <f t="shared" si="3"/>
        <v>6.015297903392975E-2</v>
      </c>
      <c r="F10" s="52">
        <f t="shared" si="4"/>
        <v>-8.3180653748342062E-2</v>
      </c>
      <c r="H10" s="19">
        <v>17324.744999999999</v>
      </c>
      <c r="I10" s="140">
        <v>17317.770000000008</v>
      </c>
      <c r="J10" s="247">
        <f t="shared" si="5"/>
        <v>7.4560740076225082E-2</v>
      </c>
      <c r="K10" s="215">
        <f t="shared" si="6"/>
        <v>7.2212715214304515E-2</v>
      </c>
      <c r="L10" s="52">
        <f t="shared" si="7"/>
        <v>-4.0260332836017322E-4</v>
      </c>
      <c r="N10" s="27">
        <f t="shared" si="0"/>
        <v>2.5239836609534199</v>
      </c>
      <c r="O10" s="152">
        <f t="shared" si="1"/>
        <v>2.7518698280590859</v>
      </c>
      <c r="P10" s="52">
        <f t="shared" si="8"/>
        <v>9.0288289354291368E-2</v>
      </c>
    </row>
    <row r="11" spans="1:16" ht="20.100000000000001" customHeight="1" x14ac:dyDescent="0.25">
      <c r="A11" s="8" t="s">
        <v>168</v>
      </c>
      <c r="B11" s="19">
        <v>52115.00999999998</v>
      </c>
      <c r="C11" s="140">
        <v>46075.229999999989</v>
      </c>
      <c r="D11" s="247">
        <f t="shared" si="2"/>
        <v>4.9714822610554529E-2</v>
      </c>
      <c r="E11" s="215">
        <f t="shared" si="3"/>
        <v>4.4041344766189504E-2</v>
      </c>
      <c r="F11" s="52">
        <f t="shared" si="4"/>
        <v>-0.11589329062778639</v>
      </c>
      <c r="H11" s="19">
        <v>18054.487000000001</v>
      </c>
      <c r="I11" s="140">
        <v>16134.539000000002</v>
      </c>
      <c r="J11" s="247">
        <f t="shared" si="5"/>
        <v>7.7701340620977957E-2</v>
      </c>
      <c r="K11" s="215">
        <f t="shared" si="6"/>
        <v>6.7278804945503326E-2</v>
      </c>
      <c r="L11" s="52">
        <f t="shared" si="7"/>
        <v>-0.10634187501422768</v>
      </c>
      <c r="N11" s="27">
        <f t="shared" si="0"/>
        <v>3.4643545113010643</v>
      </c>
      <c r="O11" s="152">
        <f t="shared" si="1"/>
        <v>3.5017815429244754</v>
      </c>
      <c r="P11" s="52">
        <f t="shared" si="8"/>
        <v>1.080346468622667E-2</v>
      </c>
    </row>
    <row r="12" spans="1:16" ht="20.100000000000001" customHeight="1" x14ac:dyDescent="0.25">
      <c r="A12" s="8" t="s">
        <v>167</v>
      </c>
      <c r="B12" s="19">
        <v>71813.37999999999</v>
      </c>
      <c r="C12" s="140">
        <v>64941.369999999995</v>
      </c>
      <c r="D12" s="247">
        <f t="shared" si="2"/>
        <v>6.8505972612580235E-2</v>
      </c>
      <c r="E12" s="215">
        <f t="shared" si="3"/>
        <v>6.2074682334926523E-2</v>
      </c>
      <c r="F12" s="52">
        <f t="shared" si="4"/>
        <v>-9.5692613270674576E-2</v>
      </c>
      <c r="H12" s="19">
        <v>13361.368</v>
      </c>
      <c r="I12" s="140">
        <v>13169.168000000001</v>
      </c>
      <c r="J12" s="247">
        <f t="shared" si="5"/>
        <v>5.7503500715929232E-2</v>
      </c>
      <c r="K12" s="215">
        <f t="shared" si="6"/>
        <v>5.491361638324864E-2</v>
      </c>
      <c r="L12" s="52">
        <f t="shared" si="7"/>
        <v>-1.4384754614946531E-2</v>
      </c>
      <c r="N12" s="27">
        <f t="shared" si="0"/>
        <v>1.8605680445621697</v>
      </c>
      <c r="O12" s="152">
        <f t="shared" si="1"/>
        <v>2.0278549713379936</v>
      </c>
      <c r="P12" s="52">
        <f t="shared" si="8"/>
        <v>8.9911748868711755E-2</v>
      </c>
    </row>
    <row r="13" spans="1:16" ht="20.100000000000001" customHeight="1" x14ac:dyDescent="0.25">
      <c r="A13" s="8" t="s">
        <v>173</v>
      </c>
      <c r="B13" s="19">
        <v>51343.64</v>
      </c>
      <c r="C13" s="140">
        <v>59478.810000000019</v>
      </c>
      <c r="D13" s="247">
        <f t="shared" si="2"/>
        <v>4.897897850888204E-2</v>
      </c>
      <c r="E13" s="215">
        <f t="shared" si="3"/>
        <v>5.68532545033998E-2</v>
      </c>
      <c r="F13" s="52">
        <f t="shared" si="4"/>
        <v>0.15844552509327386</v>
      </c>
      <c r="H13" s="19">
        <v>11268.231999999998</v>
      </c>
      <c r="I13" s="140">
        <v>13118.818999999998</v>
      </c>
      <c r="J13" s="247">
        <f t="shared" si="5"/>
        <v>4.8495242918184467E-2</v>
      </c>
      <c r="K13" s="215">
        <f t="shared" si="6"/>
        <v>5.470366798929692E-2</v>
      </c>
      <c r="L13" s="52">
        <f t="shared" si="7"/>
        <v>0.16423046667835733</v>
      </c>
      <c r="N13" s="27">
        <f t="shared" si="0"/>
        <v>2.1946694858408944</v>
      </c>
      <c r="O13" s="152">
        <f t="shared" si="1"/>
        <v>2.2056290299015719</v>
      </c>
      <c r="P13" s="52">
        <f t="shared" si="8"/>
        <v>4.9937105023713305E-3</v>
      </c>
    </row>
    <row r="14" spans="1:16" ht="20.100000000000001" customHeight="1" x14ac:dyDescent="0.25">
      <c r="A14" s="8" t="s">
        <v>171</v>
      </c>
      <c r="B14" s="19">
        <v>39436.909999999989</v>
      </c>
      <c r="C14" s="140">
        <v>37481.899999999987</v>
      </c>
      <c r="D14" s="247">
        <f t="shared" si="2"/>
        <v>3.7620619951112051E-2</v>
      </c>
      <c r="E14" s="215">
        <f t="shared" si="3"/>
        <v>3.582734758766995E-2</v>
      </c>
      <c r="F14" s="52">
        <f t="shared" si="4"/>
        <v>-4.9573102963695749E-2</v>
      </c>
      <c r="H14" s="19">
        <v>12885.137000000001</v>
      </c>
      <c r="I14" s="140">
        <v>12791.995000000001</v>
      </c>
      <c r="J14" s="247">
        <f t="shared" si="5"/>
        <v>5.5453938900892952E-2</v>
      </c>
      <c r="K14" s="215">
        <f t="shared" si="6"/>
        <v>5.33408569323768E-2</v>
      </c>
      <c r="L14" s="52">
        <f t="shared" si="7"/>
        <v>-7.2286387020952759E-3</v>
      </c>
      <c r="N14" s="27">
        <f t="shared" si="0"/>
        <v>3.2672785469246968</v>
      </c>
      <c r="O14" s="152">
        <f t="shared" si="1"/>
        <v>3.4128459336373034</v>
      </c>
      <c r="P14" s="52">
        <f t="shared" si="8"/>
        <v>4.4553099658313763E-2</v>
      </c>
    </row>
    <row r="15" spans="1:16" ht="20.100000000000001" customHeight="1" x14ac:dyDescent="0.25">
      <c r="A15" s="8" t="s">
        <v>164</v>
      </c>
      <c r="B15" s="19">
        <v>88961.86</v>
      </c>
      <c r="C15" s="140">
        <v>65884.53</v>
      </c>
      <c r="D15" s="247">
        <f t="shared" si="2"/>
        <v>8.4864669295947326E-2</v>
      </c>
      <c r="E15" s="215">
        <f t="shared" si="3"/>
        <v>6.2976208702340844E-2</v>
      </c>
      <c r="F15" s="52">
        <f t="shared" si="4"/>
        <v>-0.2594070088012998</v>
      </c>
      <c r="H15" s="19">
        <v>14541.380999999999</v>
      </c>
      <c r="I15" s="140">
        <v>12241.151999999998</v>
      </c>
      <c r="J15" s="247">
        <f t="shared" si="5"/>
        <v>6.2581938671556661E-2</v>
      </c>
      <c r="K15" s="215">
        <f t="shared" si="6"/>
        <v>5.1043917506180855E-2</v>
      </c>
      <c r="L15" s="52">
        <f t="shared" si="7"/>
        <v>-0.15818504446035775</v>
      </c>
      <c r="N15" s="27">
        <f t="shared" si="0"/>
        <v>1.6345635084518242</v>
      </c>
      <c r="O15" s="152">
        <f t="shared" si="1"/>
        <v>1.8579706040249508</v>
      </c>
      <c r="P15" s="52">
        <f t="shared" si="8"/>
        <v>0.1366769136946698</v>
      </c>
    </row>
    <row r="16" spans="1:16" ht="20.100000000000001" customHeight="1" x14ac:dyDescent="0.25">
      <c r="A16" s="8" t="s">
        <v>174</v>
      </c>
      <c r="B16" s="19">
        <v>44915.42</v>
      </c>
      <c r="C16" s="140">
        <v>42098.95</v>
      </c>
      <c r="D16" s="247">
        <f t="shared" si="2"/>
        <v>4.284681395587478E-2</v>
      </c>
      <c r="E16" s="215">
        <f t="shared" si="3"/>
        <v>4.024058851674911E-2</v>
      </c>
      <c r="F16" s="52">
        <f t="shared" si="4"/>
        <v>-6.2706081786611398E-2</v>
      </c>
      <c r="H16" s="19">
        <v>10257.293</v>
      </c>
      <c r="I16" s="140">
        <v>9899.619999999999</v>
      </c>
      <c r="J16" s="247">
        <f t="shared" si="5"/>
        <v>4.4144451029939143E-2</v>
      </c>
      <c r="K16" s="215">
        <f t="shared" si="6"/>
        <v>4.1280051634236557E-2</v>
      </c>
      <c r="L16" s="52">
        <f t="shared" si="7"/>
        <v>-3.4870116316264015E-2</v>
      </c>
      <c r="N16" s="27">
        <f t="shared" si="0"/>
        <v>2.2836907681148255</v>
      </c>
      <c r="O16" s="152">
        <f t="shared" si="1"/>
        <v>2.3515123298799612</v>
      </c>
      <c r="P16" s="52">
        <f t="shared" si="8"/>
        <v>2.9698224782474376E-2</v>
      </c>
    </row>
    <row r="17" spans="1:16" ht="20.100000000000001" customHeight="1" x14ac:dyDescent="0.25">
      <c r="A17" s="8" t="s">
        <v>169</v>
      </c>
      <c r="B17" s="19">
        <v>21959.420000000002</v>
      </c>
      <c r="C17" s="140">
        <v>44524.399999999994</v>
      </c>
      <c r="D17" s="247">
        <f t="shared" si="2"/>
        <v>2.0948066016502037E-2</v>
      </c>
      <c r="E17" s="215">
        <f t="shared" si="3"/>
        <v>4.2558972595638227E-2</v>
      </c>
      <c r="F17" s="52">
        <f t="shared" si="4"/>
        <v>1.0275763203217567</v>
      </c>
      <c r="H17" s="19">
        <v>4725.5329999999994</v>
      </c>
      <c r="I17" s="140">
        <v>6938.4579999999996</v>
      </c>
      <c r="J17" s="247">
        <f t="shared" si="5"/>
        <v>2.0337340476562518E-2</v>
      </c>
      <c r="K17" s="215">
        <f t="shared" si="6"/>
        <v>2.893241402215254E-2</v>
      </c>
      <c r="L17" s="52">
        <f t="shared" si="7"/>
        <v>0.46829109012676462</v>
      </c>
      <c r="N17" s="27">
        <f t="shared" si="0"/>
        <v>2.151938894560967</v>
      </c>
      <c r="O17" s="152">
        <f t="shared" si="1"/>
        <v>1.5583495791071864</v>
      </c>
      <c r="P17" s="52">
        <f t="shared" si="8"/>
        <v>-0.27583929866878637</v>
      </c>
    </row>
    <row r="18" spans="1:16" ht="20.100000000000001" customHeight="1" x14ac:dyDescent="0.25">
      <c r="A18" s="8" t="s">
        <v>175</v>
      </c>
      <c r="B18" s="19">
        <v>34808.68</v>
      </c>
      <c r="C18" s="140">
        <v>39191.610000000008</v>
      </c>
      <c r="D18" s="247">
        <f t="shared" si="2"/>
        <v>3.3205545801632923E-2</v>
      </c>
      <c r="E18" s="215">
        <f t="shared" si="3"/>
        <v>3.7461586365429775E-2</v>
      </c>
      <c r="F18" s="52">
        <f t="shared" si="4"/>
        <v>0.1259148580181727</v>
      </c>
      <c r="H18" s="19">
        <v>5815.18</v>
      </c>
      <c r="I18" s="140">
        <v>5796.2460000000001</v>
      </c>
      <c r="J18" s="247">
        <f t="shared" si="5"/>
        <v>2.5026869052125304E-2</v>
      </c>
      <c r="K18" s="215">
        <f t="shared" si="6"/>
        <v>2.4169547332598337E-2</v>
      </c>
      <c r="L18" s="52">
        <f t="shared" si="7"/>
        <v>-3.2559611224416436E-3</v>
      </c>
      <c r="N18" s="27">
        <f t="shared" si="0"/>
        <v>1.6706120427433619</v>
      </c>
      <c r="O18" s="152">
        <f t="shared" si="1"/>
        <v>1.4789507244024929</v>
      </c>
      <c r="P18" s="52">
        <f t="shared" si="8"/>
        <v>-0.11472521054387726</v>
      </c>
    </row>
    <row r="19" spans="1:16" ht="20.100000000000001" customHeight="1" x14ac:dyDescent="0.25">
      <c r="A19" s="8" t="s">
        <v>178</v>
      </c>
      <c r="B19" s="19">
        <v>21445.53</v>
      </c>
      <c r="C19" s="140">
        <v>20863.819999999992</v>
      </c>
      <c r="D19" s="247">
        <f t="shared" si="2"/>
        <v>2.0457843522227584E-2</v>
      </c>
      <c r="E19" s="215">
        <f t="shared" si="3"/>
        <v>1.9942834572062251E-2</v>
      </c>
      <c r="F19" s="52">
        <f t="shared" si="4"/>
        <v>-2.7124999941713097E-2</v>
      </c>
      <c r="H19" s="19">
        <v>4644.8250000000007</v>
      </c>
      <c r="I19" s="140">
        <v>4698.0359999999991</v>
      </c>
      <c r="J19" s="247">
        <f t="shared" si="5"/>
        <v>1.998999636211397E-2</v>
      </c>
      <c r="K19" s="215">
        <f t="shared" si="6"/>
        <v>1.9590162921354775E-2</v>
      </c>
      <c r="L19" s="52">
        <f t="shared" si="7"/>
        <v>1.1455975198204111E-2</v>
      </c>
      <c r="N19" s="27">
        <f t="shared" si="0"/>
        <v>2.1658709297461991</v>
      </c>
      <c r="O19" s="152">
        <f t="shared" si="1"/>
        <v>2.2517621413528301</v>
      </c>
      <c r="P19" s="52">
        <f t="shared" si="8"/>
        <v>3.9656662096986518E-2</v>
      </c>
    </row>
    <row r="20" spans="1:16" ht="20.100000000000001" customHeight="1" x14ac:dyDescent="0.25">
      <c r="A20" s="8" t="s">
        <v>179</v>
      </c>
      <c r="B20" s="19">
        <v>16580.16</v>
      </c>
      <c r="C20" s="140">
        <v>16342.790000000003</v>
      </c>
      <c r="D20" s="247">
        <f t="shared" si="2"/>
        <v>1.5816550994705979E-2</v>
      </c>
      <c r="E20" s="215">
        <f t="shared" si="3"/>
        <v>1.5621375060557146E-2</v>
      </c>
      <c r="F20" s="52">
        <f t="shared" si="4"/>
        <v>-1.4316508405226316E-2</v>
      </c>
      <c r="H20" s="19">
        <v>4295.1739999999982</v>
      </c>
      <c r="I20" s="140">
        <v>4334.0230000000001</v>
      </c>
      <c r="J20" s="247">
        <f t="shared" si="5"/>
        <v>1.8485198610205221E-2</v>
      </c>
      <c r="K20" s="215">
        <f t="shared" si="6"/>
        <v>1.8072278857569166E-2</v>
      </c>
      <c r="L20" s="52">
        <f t="shared" si="7"/>
        <v>9.0448023758762739E-3</v>
      </c>
      <c r="N20" s="27">
        <f t="shared" si="0"/>
        <v>2.5905503927585731</v>
      </c>
      <c r="O20" s="152">
        <f t="shared" si="1"/>
        <v>2.6519480455907463</v>
      </c>
      <c r="P20" s="52">
        <f t="shared" si="8"/>
        <v>2.3700620919708586E-2</v>
      </c>
    </row>
    <row r="21" spans="1:16" ht="20.100000000000001" customHeight="1" x14ac:dyDescent="0.25">
      <c r="A21" s="8" t="s">
        <v>180</v>
      </c>
      <c r="B21" s="19">
        <v>6016.9699999999993</v>
      </c>
      <c r="C21" s="140">
        <v>20593.370000000003</v>
      </c>
      <c r="D21" s="247">
        <f t="shared" si="2"/>
        <v>5.7398549132587394E-3</v>
      </c>
      <c r="E21" s="215">
        <f t="shared" si="3"/>
        <v>1.9684322966324948E-2</v>
      </c>
      <c r="F21" s="52">
        <f t="shared" si="4"/>
        <v>2.4225482261005133</v>
      </c>
      <c r="H21" s="19">
        <v>1110.1770000000001</v>
      </c>
      <c r="I21" s="140">
        <v>4265.6699999999992</v>
      </c>
      <c r="J21" s="247">
        <f t="shared" si="5"/>
        <v>4.7778838150635602E-3</v>
      </c>
      <c r="K21" s="215">
        <f t="shared" si="6"/>
        <v>1.778725626383779E-2</v>
      </c>
      <c r="L21" s="52">
        <f t="shared" si="7"/>
        <v>2.8423332495629063</v>
      </c>
      <c r="N21" s="27">
        <f t="shared" si="0"/>
        <v>1.8450765086081535</v>
      </c>
      <c r="O21" s="152">
        <f t="shared" si="1"/>
        <v>2.0713802549072828</v>
      </c>
      <c r="P21" s="52">
        <f t="shared" si="8"/>
        <v>0.12265277089774621</v>
      </c>
    </row>
    <row r="22" spans="1:16" ht="20.100000000000001" customHeight="1" x14ac:dyDescent="0.25">
      <c r="A22" s="8" t="s">
        <v>172</v>
      </c>
      <c r="B22" s="19">
        <v>24568.429999999997</v>
      </c>
      <c r="C22" s="140">
        <v>15023.709999999995</v>
      </c>
      <c r="D22" s="247">
        <f t="shared" si="2"/>
        <v>2.3436916528843159E-2</v>
      </c>
      <c r="E22" s="215">
        <f t="shared" si="3"/>
        <v>1.4360522818383086E-2</v>
      </c>
      <c r="F22" s="52">
        <f t="shared" si="4"/>
        <v>-0.38849531695757533</v>
      </c>
      <c r="H22" s="19">
        <v>6605.9469999999974</v>
      </c>
      <c r="I22" s="140">
        <v>4149.6009999999987</v>
      </c>
      <c r="J22" s="247">
        <f t="shared" si="5"/>
        <v>2.8430103717215962E-2</v>
      </c>
      <c r="K22" s="215">
        <f t="shared" si="6"/>
        <v>1.7303264523434194E-2</v>
      </c>
      <c r="L22" s="52">
        <f t="shared" si="7"/>
        <v>-0.37183858726084235</v>
      </c>
      <c r="N22" s="27">
        <f t="shared" si="0"/>
        <v>2.6887949291021029</v>
      </c>
      <c r="O22" s="152">
        <f t="shared" si="1"/>
        <v>2.7620348103098369</v>
      </c>
      <c r="P22" s="52">
        <f t="shared" si="8"/>
        <v>2.7238924179387565E-2</v>
      </c>
    </row>
    <row r="23" spans="1:16" ht="20.100000000000001" customHeight="1" x14ac:dyDescent="0.25">
      <c r="A23" s="8" t="s">
        <v>177</v>
      </c>
      <c r="B23" s="19">
        <v>20021.000000000007</v>
      </c>
      <c r="C23" s="140">
        <v>17629.730000000003</v>
      </c>
      <c r="D23" s="247">
        <f t="shared" si="2"/>
        <v>1.9098921087915225E-2</v>
      </c>
      <c r="E23" s="215">
        <f t="shared" si="3"/>
        <v>1.6851506049233706E-2</v>
      </c>
      <c r="F23" s="52">
        <f t="shared" si="4"/>
        <v>-0.11943809000549439</v>
      </c>
      <c r="H23" s="19">
        <v>4572.1260000000011</v>
      </c>
      <c r="I23" s="140">
        <v>4129.9380000000019</v>
      </c>
      <c r="J23" s="247">
        <f t="shared" si="5"/>
        <v>1.9677120689611926E-2</v>
      </c>
      <c r="K23" s="215">
        <f t="shared" si="6"/>
        <v>1.7221272522197392E-2</v>
      </c>
      <c r="L23" s="52">
        <f t="shared" si="7"/>
        <v>-9.6713870090194165E-2</v>
      </c>
      <c r="N23" s="27">
        <f t="shared" si="0"/>
        <v>2.2836651515908293</v>
      </c>
      <c r="O23" s="152">
        <f t="shared" si="1"/>
        <v>2.3425985536931089</v>
      </c>
      <c r="P23" s="52">
        <f t="shared" si="8"/>
        <v>2.5806498847357664E-2</v>
      </c>
    </row>
    <row r="24" spans="1:16" ht="20.100000000000001" customHeight="1" x14ac:dyDescent="0.25">
      <c r="A24" s="8" t="s">
        <v>185</v>
      </c>
      <c r="B24" s="19">
        <v>33535.880000000005</v>
      </c>
      <c r="C24" s="140">
        <v>39673.660000000003</v>
      </c>
      <c r="D24" s="247">
        <f t="shared" si="2"/>
        <v>3.1991365353068991E-2</v>
      </c>
      <c r="E24" s="215">
        <f t="shared" si="3"/>
        <v>3.7922357375027374E-2</v>
      </c>
      <c r="F24" s="52">
        <f t="shared" si="4"/>
        <v>0.18302128943686577</v>
      </c>
      <c r="H24" s="19">
        <v>2324.116</v>
      </c>
      <c r="I24" s="140">
        <v>3044.5260000000007</v>
      </c>
      <c r="J24" s="247">
        <f t="shared" si="5"/>
        <v>1.0002329557115901E-2</v>
      </c>
      <c r="K24" s="215">
        <f t="shared" si="6"/>
        <v>1.2695254007908965E-2</v>
      </c>
      <c r="L24" s="52">
        <f t="shared" si="7"/>
        <v>0.3099716193167642</v>
      </c>
      <c r="N24" s="27">
        <f t="shared" si="0"/>
        <v>0.69302371072415558</v>
      </c>
      <c r="O24" s="152">
        <f t="shared" si="1"/>
        <v>0.76739226983343622</v>
      </c>
      <c r="P24" s="52">
        <f t="shared" si="8"/>
        <v>0.1073102665298007</v>
      </c>
    </row>
    <row r="25" spans="1:16" ht="20.100000000000001" customHeight="1" x14ac:dyDescent="0.25">
      <c r="A25" s="8" t="s">
        <v>176</v>
      </c>
      <c r="B25" s="19">
        <v>8864.4499999999953</v>
      </c>
      <c r="C25" s="140">
        <v>12233.049999999996</v>
      </c>
      <c r="D25" s="247">
        <f t="shared" si="2"/>
        <v>8.456192549711302E-3</v>
      </c>
      <c r="E25" s="215">
        <f t="shared" si="3"/>
        <v>1.1693050096375741E-2</v>
      </c>
      <c r="F25" s="52">
        <f t="shared" si="4"/>
        <v>0.38001229630715971</v>
      </c>
      <c r="H25" s="19">
        <v>2338.0220000000013</v>
      </c>
      <c r="I25" s="140">
        <v>2830.4230000000002</v>
      </c>
      <c r="J25" s="247">
        <f t="shared" si="5"/>
        <v>1.006217699795847E-2</v>
      </c>
      <c r="K25" s="215">
        <f t="shared" si="6"/>
        <v>1.1802473992610906E-2</v>
      </c>
      <c r="L25" s="52">
        <f t="shared" si="7"/>
        <v>0.21060580268278001</v>
      </c>
      <c r="N25" s="27">
        <f t="shared" si="0"/>
        <v>2.6375262988679533</v>
      </c>
      <c r="O25" s="152">
        <f t="shared" si="1"/>
        <v>2.3137508634396173</v>
      </c>
      <c r="P25" s="52">
        <f t="shared" si="8"/>
        <v>-0.1227572349012417</v>
      </c>
    </row>
    <row r="26" spans="1:16" ht="20.100000000000001" customHeight="1" x14ac:dyDescent="0.25">
      <c r="A26" s="8" t="s">
        <v>183</v>
      </c>
      <c r="B26" s="19">
        <v>11729.09</v>
      </c>
      <c r="C26" s="140">
        <v>7814.7500000000009</v>
      </c>
      <c r="D26" s="247">
        <f t="shared" si="2"/>
        <v>1.1188899872286875E-2</v>
      </c>
      <c r="E26" s="215">
        <f t="shared" si="3"/>
        <v>7.4697858049016692E-3</v>
      </c>
      <c r="F26" s="52">
        <f t="shared" si="4"/>
        <v>-0.33372921513945236</v>
      </c>
      <c r="H26" s="19">
        <v>2968.0790000000002</v>
      </c>
      <c r="I26" s="140">
        <v>2742.3300000000004</v>
      </c>
      <c r="J26" s="247">
        <f t="shared" si="5"/>
        <v>1.2773761855929313E-2</v>
      </c>
      <c r="K26" s="215">
        <f t="shared" si="6"/>
        <v>1.1435138318250193E-2</v>
      </c>
      <c r="L26" s="52">
        <f t="shared" si="7"/>
        <v>-7.6058959347106256E-2</v>
      </c>
      <c r="N26" s="27">
        <f t="shared" si="0"/>
        <v>2.5305279437705739</v>
      </c>
      <c r="O26" s="152">
        <f t="shared" si="1"/>
        <v>3.5091717585335425</v>
      </c>
      <c r="P26" s="52">
        <f t="shared" si="8"/>
        <v>0.3867350357351737</v>
      </c>
    </row>
    <row r="27" spans="1:16" ht="20.100000000000001" customHeight="1" x14ac:dyDescent="0.25">
      <c r="A27" s="8" t="s">
        <v>182</v>
      </c>
      <c r="B27" s="19">
        <v>5874.7000000000025</v>
      </c>
      <c r="C27" s="140">
        <v>6098.7700000000023</v>
      </c>
      <c r="D27" s="247">
        <f t="shared" si="2"/>
        <v>5.6041372416550418E-3</v>
      </c>
      <c r="E27" s="215">
        <f t="shared" si="3"/>
        <v>5.8295538018951557E-3</v>
      </c>
      <c r="F27" s="52">
        <f t="shared" si="4"/>
        <v>3.8141522120278416E-2</v>
      </c>
      <c r="H27" s="19">
        <v>2435.9200000000005</v>
      </c>
      <c r="I27" s="140">
        <v>2299.3639999999996</v>
      </c>
      <c r="J27" s="247">
        <f t="shared" si="5"/>
        <v>1.0483501948598853E-2</v>
      </c>
      <c r="K27" s="215">
        <f t="shared" si="6"/>
        <v>9.5880311209828976E-3</v>
      </c>
      <c r="L27" s="52">
        <f t="shared" si="7"/>
        <v>-5.6059312292686507E-2</v>
      </c>
      <c r="N27" s="27">
        <f t="shared" si="0"/>
        <v>4.1464585425638747</v>
      </c>
      <c r="O27" s="152">
        <f t="shared" si="1"/>
        <v>3.7702094028795949</v>
      </c>
      <c r="P27" s="52">
        <f t="shared" si="8"/>
        <v>-9.0739877372953082E-2</v>
      </c>
    </row>
    <row r="28" spans="1:16" ht="20.100000000000001" customHeight="1" x14ac:dyDescent="0.25">
      <c r="A28" s="8" t="s">
        <v>186</v>
      </c>
      <c r="B28" s="19">
        <v>4311.3799999999992</v>
      </c>
      <c r="C28" s="140">
        <v>9564.14</v>
      </c>
      <c r="D28" s="247">
        <f t="shared" si="2"/>
        <v>4.1128168622953853E-3</v>
      </c>
      <c r="E28" s="215">
        <f t="shared" si="3"/>
        <v>9.141953000171758E-3</v>
      </c>
      <c r="F28" s="52">
        <f t="shared" si="4"/>
        <v>1.2183477216111782</v>
      </c>
      <c r="H28" s="19">
        <v>995.89399999999978</v>
      </c>
      <c r="I28" s="140">
        <v>2128.1320000000005</v>
      </c>
      <c r="J28" s="247">
        <f t="shared" si="5"/>
        <v>4.2860425176516068E-3</v>
      </c>
      <c r="K28" s="215">
        <f t="shared" si="6"/>
        <v>8.8740172698013806E-3</v>
      </c>
      <c r="L28" s="52">
        <f t="shared" si="7"/>
        <v>1.1369061365968678</v>
      </c>
      <c r="N28" s="27">
        <f t="shared" si="0"/>
        <v>2.3099193297737615</v>
      </c>
      <c r="O28" s="152">
        <f t="shared" si="1"/>
        <v>2.2251159016911091</v>
      </c>
      <c r="P28" s="52">
        <f t="shared" si="8"/>
        <v>-3.6712722816583485E-2</v>
      </c>
    </row>
    <row r="29" spans="1:16" ht="20.100000000000001" customHeight="1" x14ac:dyDescent="0.25">
      <c r="A29" s="8" t="s">
        <v>184</v>
      </c>
      <c r="B29" s="19">
        <v>9588.5299999999988</v>
      </c>
      <c r="C29" s="140">
        <v>5718.1100000000006</v>
      </c>
      <c r="D29" s="247">
        <f t="shared" si="2"/>
        <v>9.1469246201042759E-3</v>
      </c>
      <c r="E29" s="215">
        <f t="shared" si="3"/>
        <v>5.4656971635517818E-3</v>
      </c>
      <c r="F29" s="52">
        <f>(C29-B29)/B29</f>
        <v>-0.40365102888555376</v>
      </c>
      <c r="H29" s="19">
        <v>2675.7460000000001</v>
      </c>
      <c r="I29" s="140">
        <v>1910.826</v>
      </c>
      <c r="J29" s="247">
        <f t="shared" si="5"/>
        <v>1.1515644358170868E-2</v>
      </c>
      <c r="K29" s="215">
        <f t="shared" si="6"/>
        <v>7.9678811857466971E-3</v>
      </c>
      <c r="L29" s="52">
        <f>(I29-H29)/H29</f>
        <v>-0.28587167840295757</v>
      </c>
      <c r="N29" s="27">
        <f t="shared" si="0"/>
        <v>2.7905695659292928</v>
      </c>
      <c r="O29" s="152">
        <f t="shared" si="1"/>
        <v>3.3417090612107843</v>
      </c>
      <c r="P29" s="52">
        <f>(O29-N29)/N29</f>
        <v>0.19750071885341278</v>
      </c>
    </row>
    <row r="30" spans="1:16" ht="20.100000000000001" customHeight="1" x14ac:dyDescent="0.25">
      <c r="A30" s="8" t="s">
        <v>187</v>
      </c>
      <c r="B30" s="19">
        <v>4696.8400000000011</v>
      </c>
      <c r="C30" s="140">
        <v>6470.2899999999991</v>
      </c>
      <c r="D30" s="247">
        <f t="shared" si="2"/>
        <v>4.4805242756387666E-3</v>
      </c>
      <c r="E30" s="215">
        <f t="shared" si="3"/>
        <v>6.1846739045519315E-3</v>
      </c>
      <c r="F30" s="52">
        <f t="shared" si="4"/>
        <v>0.3775836519872931</v>
      </c>
      <c r="H30" s="19">
        <v>1397.3689999999999</v>
      </c>
      <c r="I30" s="140">
        <v>1855.9310000000003</v>
      </c>
      <c r="J30" s="247">
        <f t="shared" si="5"/>
        <v>6.0138759213815016E-3</v>
      </c>
      <c r="K30" s="215">
        <f t="shared" si="6"/>
        <v>7.7389765980492497E-3</v>
      </c>
      <c r="L30" s="52">
        <f t="shared" si="7"/>
        <v>0.32816099398226267</v>
      </c>
      <c r="N30" s="27">
        <f t="shared" si="0"/>
        <v>2.9751258292809624</v>
      </c>
      <c r="O30" s="152">
        <f t="shared" si="1"/>
        <v>2.8683892066661625</v>
      </c>
      <c r="P30" s="52">
        <f t="shared" si="8"/>
        <v>-3.5876338931384401E-2</v>
      </c>
    </row>
    <row r="31" spans="1:16" ht="20.100000000000001" customHeight="1" x14ac:dyDescent="0.25">
      <c r="A31" s="8" t="s">
        <v>181</v>
      </c>
      <c r="B31" s="19">
        <v>657.31999999999994</v>
      </c>
      <c r="C31" s="140">
        <v>916.34000000000015</v>
      </c>
      <c r="D31" s="247">
        <f t="shared" si="2"/>
        <v>6.2704674139695471E-4</v>
      </c>
      <c r="E31" s="215">
        <f t="shared" si="3"/>
        <v>8.7589027473221738E-4</v>
      </c>
      <c r="F31" s="52">
        <f t="shared" si="4"/>
        <v>0.39405464613886726</v>
      </c>
      <c r="H31" s="19">
        <v>1163.7520000000002</v>
      </c>
      <c r="I31" s="140">
        <v>1750.0140000000001</v>
      </c>
      <c r="J31" s="247">
        <f t="shared" si="5"/>
        <v>5.0084552693379965E-3</v>
      </c>
      <c r="K31" s="215">
        <f t="shared" si="6"/>
        <v>7.2973172991121753E-3</v>
      </c>
      <c r="L31" s="52">
        <f t="shared" si="7"/>
        <v>0.50376884422110535</v>
      </c>
      <c r="N31" s="27">
        <f t="shared" si="0"/>
        <v>17.704497048621683</v>
      </c>
      <c r="O31" s="152">
        <f t="shared" si="1"/>
        <v>19.09786760372787</v>
      </c>
      <c r="P31" s="52">
        <f t="shared" si="8"/>
        <v>7.8701504554441068E-2</v>
      </c>
    </row>
    <row r="32" spans="1:16" ht="20.100000000000001" customHeight="1" thickBot="1" x14ac:dyDescent="0.3">
      <c r="A32" s="8" t="s">
        <v>17</v>
      </c>
      <c r="B32" s="19">
        <f>B33-SUM(B7:B31)</f>
        <v>108487.31000000006</v>
      </c>
      <c r="C32" s="140">
        <f>C33-SUM(C7:C31)</f>
        <v>101023.52000000014</v>
      </c>
      <c r="D32" s="247">
        <f t="shared" si="2"/>
        <v>0.10349086323011822</v>
      </c>
      <c r="E32" s="215">
        <f t="shared" si="3"/>
        <v>9.6564068672344072E-2</v>
      </c>
      <c r="F32" s="52">
        <f t="shared" si="4"/>
        <v>-6.879873784316265E-2</v>
      </c>
      <c r="H32" s="19">
        <f>H33-SUM(H7:H31)</f>
        <v>21258.2049999999</v>
      </c>
      <c r="I32" s="142">
        <f>I33-SUM(I7:I31)</f>
        <v>20912.321999999956</v>
      </c>
      <c r="J32" s="247">
        <f t="shared" si="5"/>
        <v>9.1489225237779886E-2</v>
      </c>
      <c r="K32" s="215">
        <f t="shared" si="6"/>
        <v>8.7201501870958625E-2</v>
      </c>
      <c r="L32" s="52">
        <f t="shared" si="7"/>
        <v>-1.6270564706660089E-2</v>
      </c>
      <c r="N32" s="27">
        <f t="shared" si="0"/>
        <v>1.9595107483077872</v>
      </c>
      <c r="O32" s="152">
        <f t="shared" si="1"/>
        <v>2.070044876678216</v>
      </c>
      <c r="P32" s="52">
        <f t="shared" si="8"/>
        <v>5.6409044178953836E-2</v>
      </c>
    </row>
    <row r="33" spans="1:16" ht="26.25" customHeight="1" thickBot="1" x14ac:dyDescent="0.3">
      <c r="A33" s="12" t="s">
        <v>18</v>
      </c>
      <c r="B33" s="17">
        <v>1048279.1100000001</v>
      </c>
      <c r="C33" s="145">
        <v>1046181.27</v>
      </c>
      <c r="D33" s="243">
        <f>SUM(D7:D32)</f>
        <v>0.99999999999999989</v>
      </c>
      <c r="E33" s="244">
        <f>SUM(E7:E32)</f>
        <v>1</v>
      </c>
      <c r="F33" s="57">
        <f t="shared" si="4"/>
        <v>-2.0012227468694703E-3</v>
      </c>
      <c r="G33" s="1"/>
      <c r="H33" s="17">
        <v>232357.4709999999</v>
      </c>
      <c r="I33" s="145">
        <v>239816.076</v>
      </c>
      <c r="J33" s="243">
        <f>SUM(J7:J32)</f>
        <v>1</v>
      </c>
      <c r="K33" s="244">
        <f>SUM(K7:K32)</f>
        <v>0.99999999999999989</v>
      </c>
      <c r="L33" s="57">
        <f t="shared" si="7"/>
        <v>3.209969951859263E-2</v>
      </c>
      <c r="N33" s="29">
        <f t="shared" si="0"/>
        <v>2.216561112240421</v>
      </c>
      <c r="O33" s="146">
        <f t="shared" si="1"/>
        <v>2.2922994597293833</v>
      </c>
      <c r="P33" s="57">
        <f t="shared" si="8"/>
        <v>3.4169302651172441E-2</v>
      </c>
    </row>
    <row r="35" spans="1:16" ht="15.75" thickBot="1" x14ac:dyDescent="0.3"/>
    <row r="36" spans="1:16" x14ac:dyDescent="0.25">
      <c r="A36" s="353" t="s">
        <v>2</v>
      </c>
      <c r="B36" s="347" t="s">
        <v>1</v>
      </c>
      <c r="C36" s="340"/>
      <c r="D36" s="347" t="s">
        <v>104</v>
      </c>
      <c r="E36" s="340"/>
      <c r="F36" s="130" t="s">
        <v>0</v>
      </c>
      <c r="H36" s="356" t="s">
        <v>19</v>
      </c>
      <c r="I36" s="357"/>
      <c r="J36" s="347" t="s">
        <v>104</v>
      </c>
      <c r="K36" s="345"/>
      <c r="L36" s="130" t="s">
        <v>0</v>
      </c>
      <c r="N36" s="339" t="s">
        <v>22</v>
      </c>
      <c r="O36" s="340"/>
      <c r="P36" s="130" t="s">
        <v>0</v>
      </c>
    </row>
    <row r="37" spans="1:16" x14ac:dyDescent="0.25">
      <c r="A37" s="354"/>
      <c r="B37" s="348" t="str">
        <f>B5</f>
        <v>jan-maio</v>
      </c>
      <c r="C37" s="342"/>
      <c r="D37" s="348" t="str">
        <f>B5</f>
        <v>jan-maio</v>
      </c>
      <c r="E37" s="342"/>
      <c r="F37" s="131" t="str">
        <f>F5</f>
        <v>2023/2022</v>
      </c>
      <c r="H37" s="337" t="str">
        <f>B5</f>
        <v>jan-maio</v>
      </c>
      <c r="I37" s="342"/>
      <c r="J37" s="348" t="str">
        <f>B5</f>
        <v>jan-maio</v>
      </c>
      <c r="K37" s="338"/>
      <c r="L37" s="131" t="str">
        <f>F37</f>
        <v>2023/2022</v>
      </c>
      <c r="N37" s="337" t="str">
        <f>B5</f>
        <v>jan-maio</v>
      </c>
      <c r="O37" s="338"/>
      <c r="P37" s="131" t="str">
        <f>P5</f>
        <v>2023/2022</v>
      </c>
    </row>
    <row r="38" spans="1:16" ht="19.5" customHeight="1" thickBot="1" x14ac:dyDescent="0.3">
      <c r="A38" s="355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167</v>
      </c>
      <c r="B39" s="39">
        <v>71813.37999999999</v>
      </c>
      <c r="C39" s="147">
        <v>64941.369999999995</v>
      </c>
      <c r="D39" s="247">
        <f t="shared" ref="D39:D61" si="9">B39/$B$62</f>
        <v>0.16952596764885747</v>
      </c>
      <c r="E39" s="246">
        <f t="shared" ref="E39:E61" si="10">C39/$C$62</f>
        <v>0.15616709208917098</v>
      </c>
      <c r="F39" s="52">
        <f>(C39-B39)/B39</f>
        <v>-9.5692613270674576E-2</v>
      </c>
      <c r="H39" s="39">
        <v>13361.368</v>
      </c>
      <c r="I39" s="147">
        <v>13169.168000000001</v>
      </c>
      <c r="J39" s="247">
        <f t="shared" ref="J39:J61" si="11">H39/$H$62</f>
        <v>0.1535588227928619</v>
      </c>
      <c r="K39" s="246">
        <f t="shared" ref="K39:K61" si="12">I39/$I$62</f>
        <v>0.15249606024060633</v>
      </c>
      <c r="L39" s="52">
        <f>(I39-H39)/H39</f>
        <v>-1.4384754614946531E-2</v>
      </c>
      <c r="N39" s="27">
        <f t="shared" ref="N39:N62" si="13">(H39/B39)*10</f>
        <v>1.8605680445621697</v>
      </c>
      <c r="O39" s="151">
        <f t="shared" ref="O39:O62" si="14">(I39/C39)*10</f>
        <v>2.0278549713379936</v>
      </c>
      <c r="P39" s="61">
        <f t="shared" si="8"/>
        <v>8.9911748868711755E-2</v>
      </c>
    </row>
    <row r="40" spans="1:16" ht="20.100000000000001" customHeight="1" x14ac:dyDescent="0.25">
      <c r="A40" s="38" t="s">
        <v>173</v>
      </c>
      <c r="B40" s="19">
        <v>51343.64</v>
      </c>
      <c r="C40" s="140">
        <v>59478.810000000019</v>
      </c>
      <c r="D40" s="247">
        <f t="shared" si="9"/>
        <v>0.12120415796630915</v>
      </c>
      <c r="E40" s="215">
        <f t="shared" si="10"/>
        <v>0.14303105706923505</v>
      </c>
      <c r="F40" s="52">
        <f t="shared" ref="F40:F62" si="15">(C40-B40)/B40</f>
        <v>0.15844552509327386</v>
      </c>
      <c r="H40" s="19">
        <v>11268.231999999998</v>
      </c>
      <c r="I40" s="140">
        <v>13118.818999999998</v>
      </c>
      <c r="J40" s="247">
        <f t="shared" si="11"/>
        <v>0.12950294018373384</v>
      </c>
      <c r="K40" s="215">
        <f t="shared" si="12"/>
        <v>0.15191302992790512</v>
      </c>
      <c r="L40" s="52">
        <f t="shared" ref="L40:L62" si="16">(I40-H40)/H40</f>
        <v>0.16423046667835733</v>
      </c>
      <c r="N40" s="27">
        <f t="shared" si="13"/>
        <v>2.1946694858408944</v>
      </c>
      <c r="O40" s="152">
        <f t="shared" si="14"/>
        <v>2.2056290299015719</v>
      </c>
      <c r="P40" s="52">
        <f t="shared" si="8"/>
        <v>4.9937105023713305E-3</v>
      </c>
    </row>
    <row r="41" spans="1:16" ht="20.100000000000001" customHeight="1" x14ac:dyDescent="0.25">
      <c r="A41" s="38" t="s">
        <v>164</v>
      </c>
      <c r="B41" s="19">
        <v>88961.86</v>
      </c>
      <c r="C41" s="140">
        <v>65884.53</v>
      </c>
      <c r="D41" s="247">
        <f t="shared" si="9"/>
        <v>0.21000745822494624</v>
      </c>
      <c r="E41" s="215">
        <f t="shared" si="10"/>
        <v>0.15843514640608519</v>
      </c>
      <c r="F41" s="52">
        <f t="shared" si="15"/>
        <v>-0.2594070088012998</v>
      </c>
      <c r="H41" s="19">
        <v>14541.380999999999</v>
      </c>
      <c r="I41" s="140">
        <v>12241.151999999998</v>
      </c>
      <c r="J41" s="247">
        <f t="shared" si="11"/>
        <v>0.16712041372878053</v>
      </c>
      <c r="K41" s="215">
        <f t="shared" si="12"/>
        <v>0.14174983968663912</v>
      </c>
      <c r="L41" s="52">
        <f t="shared" si="16"/>
        <v>-0.15818504446035775</v>
      </c>
      <c r="N41" s="27">
        <f t="shared" si="13"/>
        <v>1.6345635084518242</v>
      </c>
      <c r="O41" s="152">
        <f t="shared" si="14"/>
        <v>1.8579706040249508</v>
      </c>
      <c r="P41" s="52">
        <f t="shared" si="8"/>
        <v>0.1366769136946698</v>
      </c>
    </row>
    <row r="42" spans="1:16" ht="20.100000000000001" customHeight="1" x14ac:dyDescent="0.25">
      <c r="A42" s="38" t="s">
        <v>174</v>
      </c>
      <c r="B42" s="19">
        <v>44915.42</v>
      </c>
      <c r="C42" s="140">
        <v>42098.95</v>
      </c>
      <c r="D42" s="247">
        <f t="shared" si="9"/>
        <v>0.10602940618941549</v>
      </c>
      <c r="E42" s="215">
        <f t="shared" si="10"/>
        <v>0.10123701735130326</v>
      </c>
      <c r="F42" s="52">
        <f t="shared" si="15"/>
        <v>-6.2706081786611398E-2</v>
      </c>
      <c r="H42" s="19">
        <v>10257.293</v>
      </c>
      <c r="I42" s="140">
        <v>9899.619999999999</v>
      </c>
      <c r="J42" s="247">
        <f t="shared" si="11"/>
        <v>0.11788447396415268</v>
      </c>
      <c r="K42" s="215">
        <f t="shared" si="12"/>
        <v>0.11463541568298855</v>
      </c>
      <c r="L42" s="52">
        <f t="shared" si="16"/>
        <v>-3.4870116316264015E-2</v>
      </c>
      <c r="N42" s="27">
        <f t="shared" si="13"/>
        <v>2.2836907681148255</v>
      </c>
      <c r="O42" s="152">
        <f t="shared" si="14"/>
        <v>2.3515123298799612</v>
      </c>
      <c r="P42" s="52">
        <f t="shared" si="8"/>
        <v>2.9698224782474376E-2</v>
      </c>
    </row>
    <row r="43" spans="1:16" ht="20.100000000000001" customHeight="1" x14ac:dyDescent="0.25">
      <c r="A43" s="38" t="s">
        <v>169</v>
      </c>
      <c r="B43" s="19">
        <v>21959.420000000002</v>
      </c>
      <c r="C43" s="140">
        <v>44524.399999999994</v>
      </c>
      <c r="D43" s="247">
        <f t="shared" si="9"/>
        <v>5.1838416803493652E-2</v>
      </c>
      <c r="E43" s="215">
        <f t="shared" si="10"/>
        <v>0.1070695933118609</v>
      </c>
      <c r="F43" s="52">
        <f t="shared" si="15"/>
        <v>1.0275763203217567</v>
      </c>
      <c r="H43" s="19">
        <v>4725.5329999999994</v>
      </c>
      <c r="I43" s="140">
        <v>6938.4579999999996</v>
      </c>
      <c r="J43" s="247">
        <f t="shared" si="11"/>
        <v>5.4309355490307652E-2</v>
      </c>
      <c r="K43" s="215">
        <f t="shared" si="12"/>
        <v>8.0345812973523972E-2</v>
      </c>
      <c r="L43" s="52">
        <f t="shared" si="16"/>
        <v>0.46829109012676462</v>
      </c>
      <c r="N43" s="27">
        <f t="shared" si="13"/>
        <v>2.151938894560967</v>
      </c>
      <c r="O43" s="152">
        <f t="shared" si="14"/>
        <v>1.5583495791071864</v>
      </c>
      <c r="P43" s="52">
        <f t="shared" si="8"/>
        <v>-0.27583929866878637</v>
      </c>
    </row>
    <row r="44" spans="1:16" ht="20.100000000000001" customHeight="1" x14ac:dyDescent="0.25">
      <c r="A44" s="38" t="s">
        <v>175</v>
      </c>
      <c r="B44" s="19">
        <v>34808.68</v>
      </c>
      <c r="C44" s="140">
        <v>39191.610000000008</v>
      </c>
      <c r="D44" s="247">
        <f t="shared" si="9"/>
        <v>8.2170970919060393E-2</v>
      </c>
      <c r="E44" s="215">
        <f t="shared" si="10"/>
        <v>9.4245621365746921E-2</v>
      </c>
      <c r="F44" s="52">
        <f t="shared" si="15"/>
        <v>0.1259148580181727</v>
      </c>
      <c r="H44" s="19">
        <v>5815.18</v>
      </c>
      <c r="I44" s="140">
        <v>5796.2460000000001</v>
      </c>
      <c r="J44" s="247">
        <f t="shared" si="11"/>
        <v>6.6832392845447772E-2</v>
      </c>
      <c r="K44" s="215">
        <f t="shared" si="12"/>
        <v>6.7119249992510788E-2</v>
      </c>
      <c r="L44" s="52">
        <f t="shared" si="16"/>
        <v>-3.2559611224416436E-3</v>
      </c>
      <c r="N44" s="27">
        <f t="shared" si="13"/>
        <v>1.6706120427433619</v>
      </c>
      <c r="O44" s="152">
        <f t="shared" si="14"/>
        <v>1.4789507244024929</v>
      </c>
      <c r="P44" s="52">
        <f t="shared" si="8"/>
        <v>-0.11472521054387726</v>
      </c>
    </row>
    <row r="45" spans="1:16" ht="20.100000000000001" customHeight="1" x14ac:dyDescent="0.25">
      <c r="A45" s="38" t="s">
        <v>178</v>
      </c>
      <c r="B45" s="19">
        <v>21445.53</v>
      </c>
      <c r="C45" s="140">
        <v>20863.819999999992</v>
      </c>
      <c r="D45" s="247">
        <f t="shared" si="9"/>
        <v>5.0625304434808706E-2</v>
      </c>
      <c r="E45" s="215">
        <f t="shared" si="10"/>
        <v>5.0172056722423419E-2</v>
      </c>
      <c r="F45" s="52">
        <f t="shared" si="15"/>
        <v>-2.7124999941713097E-2</v>
      </c>
      <c r="H45" s="19">
        <v>4644.8250000000007</v>
      </c>
      <c r="I45" s="140">
        <v>4698.0359999999991</v>
      </c>
      <c r="J45" s="247">
        <f t="shared" si="11"/>
        <v>5.3381798860629756E-2</v>
      </c>
      <c r="K45" s="215">
        <f t="shared" si="12"/>
        <v>5.4402220464385975E-2</v>
      </c>
      <c r="L45" s="52">
        <f t="shared" si="16"/>
        <v>1.1455975198204111E-2</v>
      </c>
      <c r="N45" s="27">
        <f t="shared" si="13"/>
        <v>2.1658709297461991</v>
      </c>
      <c r="O45" s="152">
        <f t="shared" si="14"/>
        <v>2.2517621413528301</v>
      </c>
      <c r="P45" s="52">
        <f t="shared" si="8"/>
        <v>3.9656662096986518E-2</v>
      </c>
    </row>
    <row r="46" spans="1:16" ht="20.100000000000001" customHeight="1" x14ac:dyDescent="0.25">
      <c r="A46" s="38" t="s">
        <v>172</v>
      </c>
      <c r="B46" s="19">
        <v>24568.429999999997</v>
      </c>
      <c r="C46" s="140">
        <v>15023.709999999995</v>
      </c>
      <c r="D46" s="247">
        <f t="shared" si="9"/>
        <v>5.799736580235075E-2</v>
      </c>
      <c r="E46" s="215">
        <f t="shared" si="10"/>
        <v>3.6128112220161025E-2</v>
      </c>
      <c r="F46" s="52">
        <f t="shared" si="15"/>
        <v>-0.38849531695757533</v>
      </c>
      <c r="H46" s="19">
        <v>6605.9469999999974</v>
      </c>
      <c r="I46" s="140">
        <v>4149.6009999999987</v>
      </c>
      <c r="J46" s="247">
        <f t="shared" si="11"/>
        <v>7.5920477959445273E-2</v>
      </c>
      <c r="K46" s="215">
        <f t="shared" si="12"/>
        <v>4.8051464152517452E-2</v>
      </c>
      <c r="L46" s="52">
        <f t="shared" si="16"/>
        <v>-0.37183858726084235</v>
      </c>
      <c r="N46" s="27">
        <f t="shared" si="13"/>
        <v>2.6887949291021029</v>
      </c>
      <c r="O46" s="152">
        <f t="shared" si="14"/>
        <v>2.7620348103098369</v>
      </c>
      <c r="P46" s="52">
        <f t="shared" si="8"/>
        <v>2.7238924179387565E-2</v>
      </c>
    </row>
    <row r="47" spans="1:16" ht="20.100000000000001" customHeight="1" x14ac:dyDescent="0.25">
      <c r="A47" s="38" t="s">
        <v>177</v>
      </c>
      <c r="B47" s="19">
        <v>20021.000000000007</v>
      </c>
      <c r="C47" s="140">
        <v>17629.730000000003</v>
      </c>
      <c r="D47" s="247">
        <f t="shared" si="9"/>
        <v>4.7262493400223989E-2</v>
      </c>
      <c r="E47" s="215">
        <f t="shared" si="10"/>
        <v>4.2394912032456676E-2</v>
      </c>
      <c r="F47" s="52">
        <f t="shared" si="15"/>
        <v>-0.11943809000549439</v>
      </c>
      <c r="H47" s="19">
        <v>4572.1260000000011</v>
      </c>
      <c r="I47" s="140">
        <v>4129.9380000000019</v>
      </c>
      <c r="J47" s="247">
        <f t="shared" si="11"/>
        <v>5.2546287642151364E-2</v>
      </c>
      <c r="K47" s="215">
        <f t="shared" si="12"/>
        <v>4.7823770950296135E-2</v>
      </c>
      <c r="L47" s="52">
        <f t="shared" si="16"/>
        <v>-9.6713870090194165E-2</v>
      </c>
      <c r="N47" s="27">
        <f t="shared" si="13"/>
        <v>2.2836651515908293</v>
      </c>
      <c r="O47" s="152">
        <f t="shared" si="14"/>
        <v>2.3425985536931089</v>
      </c>
      <c r="P47" s="52">
        <f t="shared" si="8"/>
        <v>2.5806498847357664E-2</v>
      </c>
    </row>
    <row r="48" spans="1:16" ht="20.100000000000001" customHeight="1" x14ac:dyDescent="0.25">
      <c r="A48" s="38" t="s">
        <v>176</v>
      </c>
      <c r="B48" s="19">
        <v>8864.4499999999953</v>
      </c>
      <c r="C48" s="140">
        <v>12233.049999999996</v>
      </c>
      <c r="D48" s="247">
        <f t="shared" si="9"/>
        <v>2.0925828361301392E-2</v>
      </c>
      <c r="E48" s="215">
        <f t="shared" si="10"/>
        <v>2.9417301265455789E-2</v>
      </c>
      <c r="F48" s="52">
        <f t="shared" si="15"/>
        <v>0.38001229630715971</v>
      </c>
      <c r="H48" s="19">
        <v>2338.0220000000013</v>
      </c>
      <c r="I48" s="140">
        <v>2830.4230000000002</v>
      </c>
      <c r="J48" s="247">
        <f t="shared" si="11"/>
        <v>2.6870295465540112E-2</v>
      </c>
      <c r="K48" s="215">
        <f t="shared" si="12"/>
        <v>3.2775673931291459E-2</v>
      </c>
      <c r="L48" s="52">
        <f t="shared" si="16"/>
        <v>0.21060580268278001</v>
      </c>
      <c r="N48" s="27">
        <f t="shared" si="13"/>
        <v>2.6375262988679533</v>
      </c>
      <c r="O48" s="152">
        <f t="shared" si="14"/>
        <v>2.3137508634396173</v>
      </c>
      <c r="P48" s="52">
        <f t="shared" si="8"/>
        <v>-0.1227572349012417</v>
      </c>
    </row>
    <row r="49" spans="1:16" ht="20.100000000000001" customHeight="1" x14ac:dyDescent="0.25">
      <c r="A49" s="38" t="s">
        <v>186</v>
      </c>
      <c r="B49" s="19">
        <v>4311.3799999999992</v>
      </c>
      <c r="C49" s="140">
        <v>9564.14</v>
      </c>
      <c r="D49" s="247">
        <f t="shared" si="9"/>
        <v>1.017764191578131E-2</v>
      </c>
      <c r="E49" s="215">
        <f t="shared" si="10"/>
        <v>2.2999267371996063E-2</v>
      </c>
      <c r="F49" s="52">
        <f t="shared" si="15"/>
        <v>1.2183477216111782</v>
      </c>
      <c r="H49" s="19">
        <v>995.89399999999978</v>
      </c>
      <c r="I49" s="140">
        <v>2128.1320000000005</v>
      </c>
      <c r="J49" s="247">
        <f t="shared" si="11"/>
        <v>1.1445557840071044E-2</v>
      </c>
      <c r="K49" s="215">
        <f t="shared" si="12"/>
        <v>2.4643299081002084E-2</v>
      </c>
      <c r="L49" s="52">
        <f t="shared" si="16"/>
        <v>1.1369061365968678</v>
      </c>
      <c r="N49" s="27">
        <f t="shared" si="13"/>
        <v>2.3099193297737615</v>
      </c>
      <c r="O49" s="152">
        <f t="shared" si="14"/>
        <v>2.2251159016911091</v>
      </c>
      <c r="P49" s="52">
        <f t="shared" si="8"/>
        <v>-3.6712722816583485E-2</v>
      </c>
    </row>
    <row r="50" spans="1:16" ht="20.100000000000001" customHeight="1" x14ac:dyDescent="0.25">
      <c r="A50" s="38" t="s">
        <v>184</v>
      </c>
      <c r="B50" s="19">
        <v>9588.5299999999988</v>
      </c>
      <c r="C50" s="140">
        <v>5718.1100000000006</v>
      </c>
      <c r="D50" s="247">
        <f t="shared" si="9"/>
        <v>2.2635124910985939E-2</v>
      </c>
      <c r="E50" s="215">
        <f t="shared" si="10"/>
        <v>1.3750566256086215E-2</v>
      </c>
      <c r="F50" s="52">
        <f t="shared" si="15"/>
        <v>-0.40365102888555376</v>
      </c>
      <c r="H50" s="19">
        <v>2675.7460000000001</v>
      </c>
      <c r="I50" s="140">
        <v>1910.826</v>
      </c>
      <c r="J50" s="247">
        <f t="shared" si="11"/>
        <v>3.0751671973461781E-2</v>
      </c>
      <c r="K50" s="215">
        <f t="shared" si="12"/>
        <v>2.2126943540041161E-2</v>
      </c>
      <c r="L50" s="52">
        <f t="shared" si="16"/>
        <v>-0.28587167840295757</v>
      </c>
      <c r="N50" s="27">
        <f t="shared" si="13"/>
        <v>2.7905695659292928</v>
      </c>
      <c r="O50" s="152">
        <f t="shared" si="14"/>
        <v>3.3417090612107843</v>
      </c>
      <c r="P50" s="52">
        <f t="shared" si="8"/>
        <v>0.19750071885341278</v>
      </c>
    </row>
    <row r="51" spans="1:16" ht="20.100000000000001" customHeight="1" x14ac:dyDescent="0.25">
      <c r="A51" s="38" t="s">
        <v>187</v>
      </c>
      <c r="B51" s="19">
        <v>4696.8400000000011</v>
      </c>
      <c r="C51" s="140">
        <v>6470.2899999999991</v>
      </c>
      <c r="D51" s="247">
        <f t="shared" si="9"/>
        <v>1.1087576519749663E-2</v>
      </c>
      <c r="E51" s="215">
        <f t="shared" si="10"/>
        <v>1.5559363380748545E-2</v>
      </c>
      <c r="F51" s="52">
        <f t="shared" si="15"/>
        <v>0.3775836519872931</v>
      </c>
      <c r="H51" s="19">
        <v>1397.3689999999999</v>
      </c>
      <c r="I51" s="140">
        <v>1855.9310000000003</v>
      </c>
      <c r="J51" s="247">
        <f t="shared" si="11"/>
        <v>1.6059608465782742E-2</v>
      </c>
      <c r="K51" s="215">
        <f t="shared" si="12"/>
        <v>2.1491271550215529E-2</v>
      </c>
      <c r="L51" s="52">
        <f t="shared" si="16"/>
        <v>0.32816099398226267</v>
      </c>
      <c r="N51" s="27">
        <f t="shared" si="13"/>
        <v>2.9751258292809624</v>
      </c>
      <c r="O51" s="152">
        <f t="shared" si="14"/>
        <v>2.8683892066661625</v>
      </c>
      <c r="P51" s="52">
        <f t="shared" si="8"/>
        <v>-3.5876338931384401E-2</v>
      </c>
    </row>
    <row r="52" spans="1:16" ht="20.100000000000001" customHeight="1" x14ac:dyDescent="0.25">
      <c r="A52" s="38" t="s">
        <v>189</v>
      </c>
      <c r="B52" s="19">
        <v>3154.0000000000014</v>
      </c>
      <c r="C52" s="140">
        <v>2706.63</v>
      </c>
      <c r="D52" s="247">
        <f t="shared" si="9"/>
        <v>7.4454774578845443E-3</v>
      </c>
      <c r="E52" s="215">
        <f t="shared" si="10"/>
        <v>6.5087406758020799E-3</v>
      </c>
      <c r="F52" s="52">
        <f t="shared" si="15"/>
        <v>-0.14184210526315824</v>
      </c>
      <c r="H52" s="19">
        <v>908.56300000000033</v>
      </c>
      <c r="I52" s="140">
        <v>828.23300000000006</v>
      </c>
      <c r="J52" s="247">
        <f t="shared" si="11"/>
        <v>1.0441884746618089E-2</v>
      </c>
      <c r="K52" s="215">
        <f t="shared" si="12"/>
        <v>9.590755426710184E-3</v>
      </c>
      <c r="L52" s="52">
        <f t="shared" si="16"/>
        <v>-8.8414342208520749E-2</v>
      </c>
      <c r="N52" s="27">
        <f t="shared" ref="N52" si="17">(H52/B52)*10</f>
        <v>2.8806689917564992</v>
      </c>
      <c r="O52" s="152">
        <f t="shared" ref="O52" si="18">(I52/C52)*10</f>
        <v>3.060015591344218</v>
      </c>
      <c r="P52" s="52">
        <f t="shared" ref="P52" si="19">(O52-N52)/N52</f>
        <v>6.2258662866489747E-2</v>
      </c>
    </row>
    <row r="53" spans="1:16" ht="20.100000000000001" customHeight="1" x14ac:dyDescent="0.25">
      <c r="A53" s="38" t="s">
        <v>190</v>
      </c>
      <c r="B53" s="19">
        <v>5380.4500000000007</v>
      </c>
      <c r="C53" s="140">
        <v>2676.630000000001</v>
      </c>
      <c r="D53" s="247">
        <f t="shared" si="9"/>
        <v>1.2701337726149299E-2</v>
      </c>
      <c r="E53" s="215">
        <f t="shared" si="10"/>
        <v>6.4365984841194129E-3</v>
      </c>
      <c r="F53" s="52">
        <f t="shared" si="15"/>
        <v>-0.50252674032841105</v>
      </c>
      <c r="H53" s="19">
        <v>889.68499999999995</v>
      </c>
      <c r="I53" s="140">
        <v>658.1260000000002</v>
      </c>
      <c r="J53" s="247">
        <f t="shared" si="11"/>
        <v>1.0224924667628893E-2</v>
      </c>
      <c r="K53" s="215">
        <f t="shared" si="12"/>
        <v>7.6209538933598008E-3</v>
      </c>
      <c r="L53" s="52">
        <f t="shared" si="16"/>
        <v>-0.26027076999162596</v>
      </c>
      <c r="N53" s="27">
        <f t="shared" ref="N53" si="20">(H53/B53)*10</f>
        <v>1.6535512828852603</v>
      </c>
      <c r="O53" s="152">
        <f t="shared" ref="O53" si="21">(I53/C53)*10</f>
        <v>2.4587858613256222</v>
      </c>
      <c r="P53" s="52">
        <f t="shared" ref="P53" si="22">(O53-N53)/N53</f>
        <v>0.48697284854408529</v>
      </c>
    </row>
    <row r="54" spans="1:16" ht="20.100000000000001" customHeight="1" x14ac:dyDescent="0.25">
      <c r="A54" s="38" t="s">
        <v>192</v>
      </c>
      <c r="B54" s="19">
        <v>1600.6600000000005</v>
      </c>
      <c r="C54" s="140">
        <v>1892.11</v>
      </c>
      <c r="D54" s="247">
        <f t="shared" si="9"/>
        <v>3.7785916131063647E-3</v>
      </c>
      <c r="E54" s="215">
        <f t="shared" si="10"/>
        <v>4.5500320768231614E-3</v>
      </c>
      <c r="F54" s="52">
        <f t="shared" si="15"/>
        <v>0.18208114152911878</v>
      </c>
      <c r="H54" s="19">
        <v>365.37799999999999</v>
      </c>
      <c r="I54" s="140">
        <v>478.57599999999996</v>
      </c>
      <c r="J54" s="247">
        <f t="shared" si="11"/>
        <v>4.19919693510502E-3</v>
      </c>
      <c r="K54" s="215">
        <f t="shared" si="12"/>
        <v>5.5418045031932466E-3</v>
      </c>
      <c r="L54" s="52">
        <f t="shared" si="16"/>
        <v>0.30981066183514056</v>
      </c>
      <c r="N54" s="27">
        <f t="shared" ref="N54" si="23">(H54/B54)*10</f>
        <v>2.282670898254469</v>
      </c>
      <c r="O54" s="152">
        <f t="shared" ref="O54" si="24">(I54/C54)*10</f>
        <v>2.5293244050293056</v>
      </c>
      <c r="P54" s="52">
        <f t="shared" ref="P54" si="25">(O54-N54)/N54</f>
        <v>0.10805478221299861</v>
      </c>
    </row>
    <row r="55" spans="1:16" ht="20.100000000000001" customHeight="1" x14ac:dyDescent="0.25">
      <c r="A55" s="38" t="s">
        <v>188</v>
      </c>
      <c r="B55" s="19">
        <v>1083.78</v>
      </c>
      <c r="C55" s="140">
        <v>1509.8399999999995</v>
      </c>
      <c r="D55" s="247">
        <f t="shared" si="9"/>
        <v>2.5584209129061852E-3</v>
      </c>
      <c r="E55" s="215">
        <f t="shared" si="10"/>
        <v>3.6307722230053642E-3</v>
      </c>
      <c r="F55" s="52">
        <f t="shared" si="15"/>
        <v>0.39312406576980524</v>
      </c>
      <c r="H55" s="19">
        <v>364.60600000000011</v>
      </c>
      <c r="I55" s="140">
        <v>471.67800000000005</v>
      </c>
      <c r="J55" s="247">
        <f t="shared" si="11"/>
        <v>4.1903245343750898E-3</v>
      </c>
      <c r="K55" s="215">
        <f t="shared" si="12"/>
        <v>5.4619271849344403E-3</v>
      </c>
      <c r="L55" s="52">
        <f t="shared" si="16"/>
        <v>0.29366494243100749</v>
      </c>
      <c r="N55" s="27">
        <f t="shared" ref="N55:N56" si="26">(H55/B55)*10</f>
        <v>3.3642067578290806</v>
      </c>
      <c r="O55" s="152">
        <f t="shared" ref="O55:O56" si="27">(I55/C55)*10</f>
        <v>3.1240263869019245</v>
      </c>
      <c r="P55" s="52">
        <f t="shared" ref="P55:P56" si="28">(O55-N55)/N55</f>
        <v>-7.1392868576883872E-2</v>
      </c>
    </row>
    <row r="56" spans="1:16" ht="20.100000000000001" customHeight="1" x14ac:dyDescent="0.25">
      <c r="A56" s="38" t="s">
        <v>194</v>
      </c>
      <c r="B56" s="19">
        <v>1426.5299999999995</v>
      </c>
      <c r="C56" s="140">
        <v>998.05000000000018</v>
      </c>
      <c r="D56" s="247">
        <f t="shared" si="9"/>
        <v>3.3675323265681774E-3</v>
      </c>
      <c r="E56" s="215">
        <f t="shared" si="10"/>
        <v>2.4000504802962602E-3</v>
      </c>
      <c r="F56" s="52">
        <f t="shared" si="15"/>
        <v>-0.30036522190209775</v>
      </c>
      <c r="H56" s="19">
        <v>293.14100000000002</v>
      </c>
      <c r="I56" s="140">
        <v>307.32499999999999</v>
      </c>
      <c r="J56" s="247">
        <f t="shared" si="11"/>
        <v>3.3689953657681112E-3</v>
      </c>
      <c r="K56" s="215">
        <f t="shared" si="12"/>
        <v>3.5587557022162927E-3</v>
      </c>
      <c r="L56" s="52">
        <f t="shared" si="16"/>
        <v>4.8386271452986677E-2</v>
      </c>
      <c r="N56" s="27">
        <f t="shared" si="26"/>
        <v>2.0549234856610106</v>
      </c>
      <c r="O56" s="152">
        <f t="shared" si="27"/>
        <v>3.0792545463654122</v>
      </c>
      <c r="P56" s="52">
        <f t="shared" si="28"/>
        <v>0.498476496984949</v>
      </c>
    </row>
    <row r="57" spans="1:16" ht="20.100000000000001" customHeight="1" x14ac:dyDescent="0.25">
      <c r="A57" s="38" t="s">
        <v>193</v>
      </c>
      <c r="B57" s="19">
        <v>1831.3999999999999</v>
      </c>
      <c r="C57" s="140">
        <v>926.36999999999978</v>
      </c>
      <c r="D57" s="247">
        <f t="shared" si="9"/>
        <v>4.323287069235811E-3</v>
      </c>
      <c r="E57" s="215">
        <f t="shared" si="10"/>
        <v>2.2276787369691353E-3</v>
      </c>
      <c r="F57" s="52">
        <f t="shared" si="15"/>
        <v>-0.49417385606639735</v>
      </c>
      <c r="H57" s="19">
        <v>479.94600000000008</v>
      </c>
      <c r="I57" s="140">
        <v>281.74299999999988</v>
      </c>
      <c r="J57" s="247">
        <f t="shared" si="11"/>
        <v>5.5158979802175127E-3</v>
      </c>
      <c r="K57" s="215">
        <f t="shared" si="12"/>
        <v>3.2625217857627092E-3</v>
      </c>
      <c r="L57" s="52">
        <f t="shared" si="16"/>
        <v>-0.41296937572143566</v>
      </c>
      <c r="N57" s="27">
        <f t="shared" si="13"/>
        <v>2.6206508681882719</v>
      </c>
      <c r="O57" s="152">
        <f t="shared" si="14"/>
        <v>3.0413657609810327</v>
      </c>
      <c r="P57" s="52">
        <f t="shared" si="8"/>
        <v>0.16053832194885717</v>
      </c>
    </row>
    <row r="58" spans="1:16" ht="20.100000000000001" customHeight="1" x14ac:dyDescent="0.25">
      <c r="A58" s="38" t="s">
        <v>191</v>
      </c>
      <c r="B58" s="19">
        <v>935.63000000000022</v>
      </c>
      <c r="C58" s="140">
        <v>817.4799999999999</v>
      </c>
      <c r="D58" s="247">
        <f t="shared" si="9"/>
        <v>2.2086912092328837E-3</v>
      </c>
      <c r="E58" s="215">
        <f t="shared" si="10"/>
        <v>1.9658266285582748E-3</v>
      </c>
      <c r="F58" s="52">
        <f t="shared" si="15"/>
        <v>-0.12627855028162874</v>
      </c>
      <c r="H58" s="19">
        <v>220.70599999999999</v>
      </c>
      <c r="I58" s="140">
        <v>197.97699999999998</v>
      </c>
      <c r="J58" s="247">
        <f t="shared" si="11"/>
        <v>2.5365182325134206E-3</v>
      </c>
      <c r="K58" s="215">
        <f t="shared" si="12"/>
        <v>2.2925299850571055E-3</v>
      </c>
      <c r="L58" s="52">
        <f t="shared" si="16"/>
        <v>-0.10298315406015249</v>
      </c>
      <c r="N58" s="27">
        <f t="shared" si="13"/>
        <v>2.3589025576349618</v>
      </c>
      <c r="O58" s="152">
        <f t="shared" si="14"/>
        <v>2.4217962518960707</v>
      </c>
      <c r="P58" s="52">
        <f t="shared" si="8"/>
        <v>2.6662268883275195E-2</v>
      </c>
    </row>
    <row r="59" spans="1:16" ht="20.100000000000001" customHeight="1" x14ac:dyDescent="0.25">
      <c r="A59" s="38" t="s">
        <v>196</v>
      </c>
      <c r="B59" s="19">
        <v>128.95999999999998</v>
      </c>
      <c r="C59" s="140">
        <v>179.41000000000003</v>
      </c>
      <c r="D59" s="247">
        <f t="shared" si="9"/>
        <v>3.0442890709219729E-4</v>
      </c>
      <c r="E59" s="215">
        <f t="shared" si="10"/>
        <v>4.3143435365958823E-4</v>
      </c>
      <c r="F59" s="52">
        <f>(C59-B59)/B59</f>
        <v>0.39120657568238254</v>
      </c>
      <c r="H59" s="19">
        <v>44.921999999999997</v>
      </c>
      <c r="I59" s="140">
        <v>71.328999999999994</v>
      </c>
      <c r="J59" s="247">
        <f t="shared" si="11"/>
        <v>5.1627718340673966E-4</v>
      </c>
      <c r="K59" s="215">
        <f t="shared" si="12"/>
        <v>8.2597408438423792E-4</v>
      </c>
      <c r="L59" s="52">
        <f>(I59-H59)/H59</f>
        <v>0.58784114687680866</v>
      </c>
      <c r="N59" s="27">
        <f t="shared" si="13"/>
        <v>3.48340570719603</v>
      </c>
      <c r="O59" s="152">
        <f t="shared" si="14"/>
        <v>3.9757538598740307</v>
      </c>
      <c r="P59" s="52">
        <f>(O59-N59)/N59</f>
        <v>0.14134103060717457</v>
      </c>
    </row>
    <row r="60" spans="1:16" ht="20.100000000000001" customHeight="1" x14ac:dyDescent="0.25">
      <c r="A60" s="38" t="s">
        <v>217</v>
      </c>
      <c r="B60" s="19">
        <v>178.12</v>
      </c>
      <c r="C60" s="140">
        <v>204.95999999999998</v>
      </c>
      <c r="D60" s="247">
        <f t="shared" si="9"/>
        <v>4.204782640451473E-4</v>
      </c>
      <c r="E60" s="215">
        <f t="shared" si="10"/>
        <v>4.9287545357599451E-4</v>
      </c>
      <c r="F60" s="52">
        <f>(C60-B60)/B60</f>
        <v>0.15068493150684917</v>
      </c>
      <c r="H60" s="19">
        <v>55.450999999999993</v>
      </c>
      <c r="I60" s="140">
        <v>67.608999999999995</v>
      </c>
      <c r="J60" s="247">
        <f t="shared" si="11"/>
        <v>6.3728431719618718E-4</v>
      </c>
      <c r="K60" s="215">
        <f t="shared" si="12"/>
        <v>7.8289730503909973E-4</v>
      </c>
      <c r="L60" s="52">
        <f>(I60-H60)/H60</f>
        <v>0.21925664099835895</v>
      </c>
      <c r="N60" s="27">
        <f t="shared" si="13"/>
        <v>3.1131259824837181</v>
      </c>
      <c r="O60" s="152">
        <f t="shared" si="14"/>
        <v>3.2986436377829822</v>
      </c>
      <c r="P60" s="52">
        <f>(O60-N60)/N60</f>
        <v>5.9592080867621744E-2</v>
      </c>
    </row>
    <row r="61" spans="1:16" ht="20.100000000000001" customHeight="1" thickBot="1" x14ac:dyDescent="0.3">
      <c r="A61" s="8" t="s">
        <v>17</v>
      </c>
      <c r="B61" s="19">
        <f>B62-SUM(B39:B60)</f>
        <v>594.76999999990221</v>
      </c>
      <c r="C61" s="140">
        <f>C62-SUM(C39:C60)</f>
        <v>311.42000000004191</v>
      </c>
      <c r="D61" s="247">
        <f t="shared" si="9"/>
        <v>1.4040414164950097E-3</v>
      </c>
      <c r="E61" s="215">
        <f t="shared" si="10"/>
        <v>7.488840444606601E-4</v>
      </c>
      <c r="F61" s="52">
        <f t="shared" si="15"/>
        <v>-0.47640264303832891</v>
      </c>
      <c r="H61" s="19">
        <f>H62-SUM(H39:H60)</f>
        <v>190.0849999999773</v>
      </c>
      <c r="I61" s="140">
        <f>I62-SUM(I39:I60)</f>
        <v>128.48500000002969</v>
      </c>
      <c r="J61" s="247">
        <f t="shared" si="11"/>
        <v>2.1845988248042915E-3</v>
      </c>
      <c r="K61" s="215">
        <f t="shared" si="12"/>
        <v>1.487827955419722E-3</v>
      </c>
      <c r="L61" s="52">
        <f t="shared" si="16"/>
        <v>-0.32406554962230039</v>
      </c>
      <c r="N61" s="27">
        <f t="shared" si="13"/>
        <v>3.1959412882292071</v>
      </c>
      <c r="O61" s="152">
        <f t="shared" si="14"/>
        <v>4.1257786911570351</v>
      </c>
      <c r="P61" s="52">
        <f t="shared" si="8"/>
        <v>0.29094320548142116</v>
      </c>
    </row>
    <row r="62" spans="1:16" ht="26.25" customHeight="1" thickBot="1" x14ac:dyDescent="0.3">
      <c r="A62" s="12" t="s">
        <v>18</v>
      </c>
      <c r="B62" s="17">
        <v>423612.86</v>
      </c>
      <c r="C62" s="145">
        <v>415845.42000000004</v>
      </c>
      <c r="D62" s="253">
        <f>SUM(D39:D61)</f>
        <v>0.99999999999999967</v>
      </c>
      <c r="E62" s="254">
        <f>SUM(E39:E61)</f>
        <v>0.99999999999999989</v>
      </c>
      <c r="F62" s="57">
        <f t="shared" si="15"/>
        <v>-1.8336176101924631E-2</v>
      </c>
      <c r="G62" s="1"/>
      <c r="H62" s="17">
        <v>87011.39899999999</v>
      </c>
      <c r="I62" s="145">
        <v>86357.430999999982</v>
      </c>
      <c r="J62" s="253">
        <f>SUM(J39:J61)</f>
        <v>0.99999999999999989</v>
      </c>
      <c r="K62" s="254">
        <f>SUM(K39:K61)</f>
        <v>1.0000000000000004</v>
      </c>
      <c r="L62" s="57">
        <f t="shared" si="16"/>
        <v>-7.5158888090054513E-3</v>
      </c>
      <c r="M62" s="1"/>
      <c r="N62" s="29">
        <f t="shared" si="13"/>
        <v>2.0540311028329024</v>
      </c>
      <c r="O62" s="146">
        <f t="shared" si="14"/>
        <v>2.076671446808287</v>
      </c>
      <c r="P62" s="57">
        <f t="shared" si="8"/>
        <v>1.1022395884930487E-2</v>
      </c>
    </row>
    <row r="64" spans="1:16" ht="15.75" thickBot="1" x14ac:dyDescent="0.3"/>
    <row r="65" spans="1:16" x14ac:dyDescent="0.25">
      <c r="A65" s="353" t="s">
        <v>15</v>
      </c>
      <c r="B65" s="347" t="s">
        <v>1</v>
      </c>
      <c r="C65" s="340"/>
      <c r="D65" s="347" t="s">
        <v>104</v>
      </c>
      <c r="E65" s="340"/>
      <c r="F65" s="130" t="s">
        <v>0</v>
      </c>
      <c r="H65" s="356" t="s">
        <v>19</v>
      </c>
      <c r="I65" s="357"/>
      <c r="J65" s="347" t="s">
        <v>104</v>
      </c>
      <c r="K65" s="345"/>
      <c r="L65" s="130" t="s">
        <v>0</v>
      </c>
      <c r="N65" s="339" t="s">
        <v>22</v>
      </c>
      <c r="O65" s="340"/>
      <c r="P65" s="130" t="s">
        <v>0</v>
      </c>
    </row>
    <row r="66" spans="1:16" x14ac:dyDescent="0.25">
      <c r="A66" s="354"/>
      <c r="B66" s="348" t="str">
        <f>B5</f>
        <v>jan-maio</v>
      </c>
      <c r="C66" s="342"/>
      <c r="D66" s="348" t="str">
        <f>B5</f>
        <v>jan-maio</v>
      </c>
      <c r="E66" s="342"/>
      <c r="F66" s="131" t="str">
        <f>F37</f>
        <v>2023/2022</v>
      </c>
      <c r="H66" s="337" t="str">
        <f>B5</f>
        <v>jan-maio</v>
      </c>
      <c r="I66" s="342"/>
      <c r="J66" s="348" t="str">
        <f>B5</f>
        <v>jan-maio</v>
      </c>
      <c r="K66" s="338"/>
      <c r="L66" s="131" t="str">
        <f>F66</f>
        <v>2023/2022</v>
      </c>
      <c r="N66" s="337" t="str">
        <f>B5</f>
        <v>jan-maio</v>
      </c>
      <c r="O66" s="338"/>
      <c r="P66" s="131" t="str">
        <f>P37</f>
        <v>2023/2022</v>
      </c>
    </row>
    <row r="67" spans="1:16" ht="19.5" customHeight="1" thickBot="1" x14ac:dyDescent="0.3">
      <c r="A67" s="355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163</v>
      </c>
      <c r="B68" s="39">
        <v>97187.040000000023</v>
      </c>
      <c r="C68" s="147">
        <v>87828.619999999981</v>
      </c>
      <c r="D68" s="247">
        <f>B68/$B$96</f>
        <v>0.15558234497221524</v>
      </c>
      <c r="E68" s="246">
        <f>C68/$C$96</f>
        <v>0.1393362284566235</v>
      </c>
      <c r="F68" s="61">
        <f t="shared" ref="F68:F80" si="29">(C68-B68)/B68</f>
        <v>-9.6292880202957509E-2</v>
      </c>
      <c r="H68" s="19">
        <v>28512.07799999999</v>
      </c>
      <c r="I68" s="147">
        <v>27750.057000000001</v>
      </c>
      <c r="J68" s="245">
        <f>H68/$H$96</f>
        <v>0.19616682864329488</v>
      </c>
      <c r="K68" s="246">
        <f>I68/$I$96</f>
        <v>0.18083084859767923</v>
      </c>
      <c r="L68" s="61">
        <f t="shared" ref="L68:L80" si="30">(I68-H68)/H68</f>
        <v>-2.6726252642827016E-2</v>
      </c>
      <c r="N68" s="41">
        <f t="shared" ref="N68:N96" si="31">(H68/B68)*10</f>
        <v>2.9337325223610042</v>
      </c>
      <c r="O68" s="149">
        <f t="shared" ref="O68:O96" si="32">(I68/C68)*10</f>
        <v>3.1595688284752743</v>
      </c>
      <c r="P68" s="61">
        <f t="shared" si="8"/>
        <v>7.6979173933866996E-2</v>
      </c>
    </row>
    <row r="69" spans="1:16" ht="20.100000000000001" customHeight="1" x14ac:dyDescent="0.25">
      <c r="A69" s="38" t="s">
        <v>165</v>
      </c>
      <c r="B69" s="19">
        <v>81528.719999999987</v>
      </c>
      <c r="C69" s="140">
        <v>88694.409999999945</v>
      </c>
      <c r="D69" s="247">
        <f t="shared" ref="D69:D95" si="33">B69/$B$96</f>
        <v>0.13051564735568794</v>
      </c>
      <c r="E69" s="215">
        <f t="shared" ref="E69:E95" si="34">C69/$C$96</f>
        <v>0.14070976607153143</v>
      </c>
      <c r="F69" s="52">
        <f t="shared" si="29"/>
        <v>8.7891604332803949E-2</v>
      </c>
      <c r="H69" s="19">
        <v>22436.310999999994</v>
      </c>
      <c r="I69" s="140">
        <v>26273.15700000001</v>
      </c>
      <c r="J69" s="214">
        <f t="shared" ref="J69:J96" si="35">H69/$H$96</f>
        <v>0.15436475641391947</v>
      </c>
      <c r="K69" s="215">
        <f t="shared" ref="K69:K96" si="36">I69/$I$96</f>
        <v>0.17120675736450047</v>
      </c>
      <c r="L69" s="52">
        <f t="shared" si="30"/>
        <v>0.1710105551665787</v>
      </c>
      <c r="N69" s="40">
        <f t="shared" si="31"/>
        <v>2.7519518275277717</v>
      </c>
      <c r="O69" s="143">
        <f t="shared" si="32"/>
        <v>2.9622111472414132</v>
      </c>
      <c r="P69" s="52">
        <f t="shared" si="8"/>
        <v>7.6403706493121629E-2</v>
      </c>
    </row>
    <row r="70" spans="1:16" ht="20.100000000000001" customHeight="1" x14ac:dyDescent="0.25">
      <c r="A70" s="38" t="s">
        <v>170</v>
      </c>
      <c r="B70" s="19">
        <v>119190.95999999996</v>
      </c>
      <c r="C70" s="140">
        <v>127084.46999999999</v>
      </c>
      <c r="D70" s="247">
        <f t="shared" si="33"/>
        <v>0.19080742716610669</v>
      </c>
      <c r="E70" s="215">
        <f t="shared" si="34"/>
        <v>0.2016139015415353</v>
      </c>
      <c r="F70" s="52">
        <f t="shared" si="29"/>
        <v>6.6225743965817763E-2</v>
      </c>
      <c r="H70" s="19">
        <v>14390.374000000005</v>
      </c>
      <c r="I70" s="140">
        <v>17333.958999999999</v>
      </c>
      <c r="J70" s="214">
        <f t="shared" si="35"/>
        <v>9.900765670502612E-2</v>
      </c>
      <c r="K70" s="215">
        <f t="shared" si="36"/>
        <v>0.11295524602084164</v>
      </c>
      <c r="L70" s="52">
        <f t="shared" si="30"/>
        <v>0.20455236257236906</v>
      </c>
      <c r="N70" s="40">
        <f t="shared" si="31"/>
        <v>1.2073377041346096</v>
      </c>
      <c r="O70" s="143">
        <f t="shared" si="32"/>
        <v>1.3639714592978986</v>
      </c>
      <c r="P70" s="52">
        <f t="shared" si="8"/>
        <v>0.12973483278695444</v>
      </c>
    </row>
    <row r="71" spans="1:16" ht="20.100000000000001" customHeight="1" x14ac:dyDescent="0.25">
      <c r="A71" s="38" t="s">
        <v>166</v>
      </c>
      <c r="B71" s="19">
        <v>68640.479999999996</v>
      </c>
      <c r="C71" s="140">
        <v>62930.92</v>
      </c>
      <c r="D71" s="247">
        <f t="shared" si="33"/>
        <v>0.10988344576003588</v>
      </c>
      <c r="E71" s="215">
        <f t="shared" si="34"/>
        <v>9.9837126509621801E-2</v>
      </c>
      <c r="F71" s="52">
        <f t="shared" si="29"/>
        <v>-8.3180653748342062E-2</v>
      </c>
      <c r="H71" s="19">
        <v>17324.744999999999</v>
      </c>
      <c r="I71" s="140">
        <v>17317.770000000008</v>
      </c>
      <c r="J71" s="214">
        <f t="shared" si="35"/>
        <v>0.11919651327075426</v>
      </c>
      <c r="K71" s="215">
        <f t="shared" si="36"/>
        <v>0.11284975180121008</v>
      </c>
      <c r="L71" s="52">
        <f t="shared" si="30"/>
        <v>-4.0260332836017322E-4</v>
      </c>
      <c r="N71" s="40">
        <f t="shared" si="31"/>
        <v>2.5239836609534199</v>
      </c>
      <c r="O71" s="143">
        <f t="shared" si="32"/>
        <v>2.7518698280590859</v>
      </c>
      <c r="P71" s="52">
        <f t="shared" si="8"/>
        <v>9.0288289354291368E-2</v>
      </c>
    </row>
    <row r="72" spans="1:16" ht="20.100000000000001" customHeight="1" x14ac:dyDescent="0.25">
      <c r="A72" s="38" t="s">
        <v>168</v>
      </c>
      <c r="B72" s="19">
        <v>52115.00999999998</v>
      </c>
      <c r="C72" s="140">
        <v>46075.229999999989</v>
      </c>
      <c r="D72" s="247">
        <f t="shared" si="33"/>
        <v>8.3428566854700389E-2</v>
      </c>
      <c r="E72" s="215">
        <f t="shared" si="34"/>
        <v>7.3096318415016348E-2</v>
      </c>
      <c r="F72" s="52">
        <f t="shared" si="29"/>
        <v>-0.11589329062778639</v>
      </c>
      <c r="H72" s="19">
        <v>18054.487000000001</v>
      </c>
      <c r="I72" s="140">
        <v>16134.539000000002</v>
      </c>
      <c r="J72" s="214">
        <f t="shared" si="35"/>
        <v>0.1242172337481539</v>
      </c>
      <c r="K72" s="215">
        <f t="shared" si="36"/>
        <v>0.10513932923101206</v>
      </c>
      <c r="L72" s="52">
        <f t="shared" si="30"/>
        <v>-0.10634187501422768</v>
      </c>
      <c r="N72" s="40">
        <f t="shared" si="31"/>
        <v>3.4643545113010643</v>
      </c>
      <c r="O72" s="143">
        <f t="shared" si="32"/>
        <v>3.5017815429244754</v>
      </c>
      <c r="P72" s="52">
        <f t="shared" ref="P72:P80" si="37">(O72-N72)/N72</f>
        <v>1.080346468622667E-2</v>
      </c>
    </row>
    <row r="73" spans="1:16" ht="20.100000000000001" customHeight="1" x14ac:dyDescent="0.25">
      <c r="A73" s="38" t="s">
        <v>171</v>
      </c>
      <c r="B73" s="19">
        <v>39436.909999999989</v>
      </c>
      <c r="C73" s="140">
        <v>37481.899999999987</v>
      </c>
      <c r="D73" s="247">
        <f t="shared" si="33"/>
        <v>6.3132768898591846E-2</v>
      </c>
      <c r="E73" s="215">
        <f t="shared" si="34"/>
        <v>5.9463379720509281E-2</v>
      </c>
      <c r="F73" s="52">
        <f t="shared" si="29"/>
        <v>-4.9573102963695749E-2</v>
      </c>
      <c r="H73" s="19">
        <v>12885.137000000001</v>
      </c>
      <c r="I73" s="140">
        <v>12791.995000000001</v>
      </c>
      <c r="J73" s="214">
        <f t="shared" si="35"/>
        <v>8.8651429121524558E-2</v>
      </c>
      <c r="K73" s="215">
        <f t="shared" si="36"/>
        <v>8.3357930079468651E-2</v>
      </c>
      <c r="L73" s="52">
        <f t="shared" si="30"/>
        <v>-7.2286387020952759E-3</v>
      </c>
      <c r="N73" s="40">
        <f t="shared" si="31"/>
        <v>3.2672785469246968</v>
      </c>
      <c r="O73" s="143">
        <f t="shared" si="32"/>
        <v>3.4128459336373034</v>
      </c>
      <c r="P73" s="52">
        <f t="shared" si="37"/>
        <v>4.4553099658313763E-2</v>
      </c>
    </row>
    <row r="74" spans="1:16" ht="20.100000000000001" customHeight="1" x14ac:dyDescent="0.25">
      <c r="A74" s="38" t="s">
        <v>179</v>
      </c>
      <c r="B74" s="19">
        <v>16580.16</v>
      </c>
      <c r="C74" s="140">
        <v>16342.790000000003</v>
      </c>
      <c r="D74" s="247">
        <f t="shared" si="33"/>
        <v>2.6542429657437076E-2</v>
      </c>
      <c r="E74" s="215">
        <f t="shared" si="34"/>
        <v>2.5927114886452992E-2</v>
      </c>
      <c r="F74" s="52">
        <f t="shared" si="29"/>
        <v>-1.4316508405226316E-2</v>
      </c>
      <c r="H74" s="19">
        <v>4295.1739999999982</v>
      </c>
      <c r="I74" s="140">
        <v>4334.0230000000001</v>
      </c>
      <c r="J74" s="214">
        <f t="shared" si="35"/>
        <v>2.9551359323972647E-2</v>
      </c>
      <c r="K74" s="215">
        <f t="shared" si="36"/>
        <v>2.8242286382758042E-2</v>
      </c>
      <c r="L74" s="52">
        <f t="shared" si="30"/>
        <v>9.0448023758762739E-3</v>
      </c>
      <c r="N74" s="40">
        <f t="shared" si="31"/>
        <v>2.5905503927585731</v>
      </c>
      <c r="O74" s="143">
        <f t="shared" si="32"/>
        <v>2.6519480455907463</v>
      </c>
      <c r="P74" s="52">
        <f t="shared" si="37"/>
        <v>2.3700620919708586E-2</v>
      </c>
    </row>
    <row r="75" spans="1:16" ht="20.100000000000001" customHeight="1" x14ac:dyDescent="0.25">
      <c r="A75" s="38" t="s">
        <v>180</v>
      </c>
      <c r="B75" s="19">
        <v>6016.9699999999993</v>
      </c>
      <c r="C75" s="140">
        <v>20593.370000000003</v>
      </c>
      <c r="D75" s="247">
        <f t="shared" si="33"/>
        <v>9.6322956458748978E-3</v>
      </c>
      <c r="E75" s="215">
        <f t="shared" si="34"/>
        <v>3.2670472415617803E-2</v>
      </c>
      <c r="F75" s="52">
        <f t="shared" si="29"/>
        <v>2.4225482261005133</v>
      </c>
      <c r="H75" s="19">
        <v>1110.1770000000001</v>
      </c>
      <c r="I75" s="140">
        <v>4265.6699999999992</v>
      </c>
      <c r="J75" s="214">
        <f t="shared" si="35"/>
        <v>7.6381630733027344E-3</v>
      </c>
      <c r="K75" s="215">
        <f t="shared" si="36"/>
        <v>2.7796869964543211E-2</v>
      </c>
      <c r="L75" s="52">
        <f t="shared" si="30"/>
        <v>2.8423332495629063</v>
      </c>
      <c r="N75" s="40">
        <f t="shared" si="31"/>
        <v>1.8450765086081535</v>
      </c>
      <c r="O75" s="143">
        <f t="shared" si="32"/>
        <v>2.0713802549072828</v>
      </c>
      <c r="P75" s="52">
        <f t="shared" si="37"/>
        <v>0.12265277089774621</v>
      </c>
    </row>
    <row r="76" spans="1:16" ht="20.100000000000001" customHeight="1" x14ac:dyDescent="0.25">
      <c r="A76" s="38" t="s">
        <v>185</v>
      </c>
      <c r="B76" s="19">
        <v>33535.880000000005</v>
      </c>
      <c r="C76" s="140">
        <v>39673.660000000003</v>
      </c>
      <c r="D76" s="247">
        <f t="shared" si="33"/>
        <v>5.3686076364778811E-2</v>
      </c>
      <c r="E76" s="215">
        <f t="shared" si="34"/>
        <v>6.2940510205789502E-2</v>
      </c>
      <c r="F76" s="52">
        <f t="shared" si="29"/>
        <v>0.18302128943686577</v>
      </c>
      <c r="H76" s="19">
        <v>2324.116</v>
      </c>
      <c r="I76" s="140">
        <v>3044.5260000000007</v>
      </c>
      <c r="J76" s="214">
        <f t="shared" si="35"/>
        <v>1.5990222288222559E-2</v>
      </c>
      <c r="K76" s="215">
        <f t="shared" si="36"/>
        <v>1.983939060585346E-2</v>
      </c>
      <c r="L76" s="52">
        <f t="shared" si="30"/>
        <v>0.3099716193167642</v>
      </c>
      <c r="N76" s="40">
        <f t="shared" si="31"/>
        <v>0.69302371072415558</v>
      </c>
      <c r="O76" s="143">
        <f t="shared" si="32"/>
        <v>0.76739226983343622</v>
      </c>
      <c r="P76" s="52">
        <f t="shared" si="37"/>
        <v>0.1073102665298007</v>
      </c>
    </row>
    <row r="77" spans="1:16" ht="20.100000000000001" customHeight="1" x14ac:dyDescent="0.25">
      <c r="A77" s="38" t="s">
        <v>183</v>
      </c>
      <c r="B77" s="19">
        <v>11729.09</v>
      </c>
      <c r="C77" s="140">
        <v>7814.7500000000009</v>
      </c>
      <c r="D77" s="247">
        <f t="shared" si="33"/>
        <v>1.8776570688747794E-2</v>
      </c>
      <c r="E77" s="215">
        <f t="shared" si="34"/>
        <v>1.2397755894734529E-2</v>
      </c>
      <c r="F77" s="52">
        <f t="shared" si="29"/>
        <v>-0.33372921513945236</v>
      </c>
      <c r="H77" s="19">
        <v>2968.0790000000002</v>
      </c>
      <c r="I77" s="140">
        <v>2742.3300000000004</v>
      </c>
      <c r="J77" s="214">
        <f t="shared" si="35"/>
        <v>2.042077201783617E-2</v>
      </c>
      <c r="K77" s="215">
        <f t="shared" si="36"/>
        <v>1.7870156484178525E-2</v>
      </c>
      <c r="L77" s="52">
        <f t="shared" si="30"/>
        <v>-7.6058959347106256E-2</v>
      </c>
      <c r="N77" s="40">
        <f t="shared" si="31"/>
        <v>2.5305279437705739</v>
      </c>
      <c r="O77" s="143">
        <f t="shared" si="32"/>
        <v>3.5091717585335425</v>
      </c>
      <c r="P77" s="52">
        <f t="shared" si="37"/>
        <v>0.3867350357351737</v>
      </c>
    </row>
    <row r="78" spans="1:16" ht="20.100000000000001" customHeight="1" x14ac:dyDescent="0.25">
      <c r="A78" s="38" t="s">
        <v>182</v>
      </c>
      <c r="B78" s="19">
        <v>5874.7000000000025</v>
      </c>
      <c r="C78" s="140">
        <v>6098.7700000000023</v>
      </c>
      <c r="D78" s="247">
        <f t="shared" si="33"/>
        <v>9.4045420254415917E-3</v>
      </c>
      <c r="E78" s="215">
        <f t="shared" si="34"/>
        <v>9.675429376260293E-3</v>
      </c>
      <c r="F78" s="52">
        <f t="shared" si="29"/>
        <v>3.8141522120278416E-2</v>
      </c>
      <c r="H78" s="19">
        <v>2435.9200000000005</v>
      </c>
      <c r="I78" s="140">
        <v>2299.3639999999996</v>
      </c>
      <c r="J78" s="214">
        <f t="shared" si="35"/>
        <v>1.6759448442473224E-2</v>
      </c>
      <c r="K78" s="215">
        <f t="shared" si="36"/>
        <v>1.4983606821238385E-2</v>
      </c>
      <c r="L78" s="52">
        <f t="shared" si="30"/>
        <v>-5.6059312292686507E-2</v>
      </c>
      <c r="N78" s="40">
        <f t="shared" si="31"/>
        <v>4.1464585425638747</v>
      </c>
      <c r="O78" s="143">
        <f t="shared" si="32"/>
        <v>3.7702094028795949</v>
      </c>
      <c r="P78" s="52">
        <f t="shared" si="37"/>
        <v>-9.0739877372953082E-2</v>
      </c>
    </row>
    <row r="79" spans="1:16" ht="20.100000000000001" customHeight="1" x14ac:dyDescent="0.25">
      <c r="A79" s="38" t="s">
        <v>181</v>
      </c>
      <c r="B79" s="19">
        <v>657.31999999999994</v>
      </c>
      <c r="C79" s="140">
        <v>916.34000000000015</v>
      </c>
      <c r="D79" s="247">
        <f t="shared" si="33"/>
        <v>1.0522739142702203E-3</v>
      </c>
      <c r="E79" s="215">
        <f t="shared" si="34"/>
        <v>1.4537329583903566E-3</v>
      </c>
      <c r="F79" s="52">
        <f t="shared" si="29"/>
        <v>0.39405464613886726</v>
      </c>
      <c r="H79" s="19">
        <v>1163.7520000000002</v>
      </c>
      <c r="I79" s="140">
        <v>1750.0140000000001</v>
      </c>
      <c r="J79" s="214">
        <f t="shared" si="35"/>
        <v>8.0067660858423508E-3</v>
      </c>
      <c r="K79" s="215">
        <f t="shared" si="36"/>
        <v>1.1403815014787861E-2</v>
      </c>
      <c r="L79" s="52">
        <f t="shared" si="30"/>
        <v>0.50376884422110535</v>
      </c>
      <c r="N79" s="40">
        <f t="shared" si="31"/>
        <v>17.704497048621683</v>
      </c>
      <c r="O79" s="143">
        <f t="shared" si="32"/>
        <v>19.09786760372787</v>
      </c>
      <c r="P79" s="52">
        <f t="shared" si="37"/>
        <v>7.8701504554441068E-2</v>
      </c>
    </row>
    <row r="80" spans="1:16" ht="20.100000000000001" customHeight="1" x14ac:dyDescent="0.25">
      <c r="A80" s="38" t="s">
        <v>198</v>
      </c>
      <c r="B80" s="19">
        <v>4934.5</v>
      </c>
      <c r="C80" s="140">
        <v>4584.01</v>
      </c>
      <c r="D80" s="247">
        <f t="shared" si="33"/>
        <v>7.8994182893665239E-3</v>
      </c>
      <c r="E80" s="215">
        <f t="shared" si="34"/>
        <v>7.2723295049773855E-3</v>
      </c>
      <c r="F80" s="52">
        <f t="shared" si="29"/>
        <v>-7.1028472996250841E-2</v>
      </c>
      <c r="H80" s="19">
        <v>1400.1630000000005</v>
      </c>
      <c r="I80" s="140">
        <v>1548.1070000000007</v>
      </c>
      <c r="J80" s="214">
        <f t="shared" si="35"/>
        <v>9.633304710154127E-3</v>
      </c>
      <c r="K80" s="215">
        <f t="shared" si="36"/>
        <v>1.0088105495783576E-2</v>
      </c>
      <c r="L80" s="52">
        <f t="shared" si="30"/>
        <v>0.10566198364047624</v>
      </c>
      <c r="N80" s="40">
        <f t="shared" si="31"/>
        <v>2.8374972134968091</v>
      </c>
      <c r="O80" s="143">
        <f t="shared" si="32"/>
        <v>3.377189404037078</v>
      </c>
      <c r="P80" s="52">
        <f t="shared" si="37"/>
        <v>0.19020007772101935</v>
      </c>
    </row>
    <row r="81" spans="1:16" ht="20.100000000000001" customHeight="1" x14ac:dyDescent="0.25">
      <c r="A81" s="38" t="s">
        <v>201</v>
      </c>
      <c r="B81" s="19">
        <v>6033.23</v>
      </c>
      <c r="C81" s="140">
        <v>5032.2000000000016</v>
      </c>
      <c r="D81" s="247">
        <f t="shared" si="33"/>
        <v>9.6583255458414802E-3</v>
      </c>
      <c r="E81" s="215">
        <f t="shared" si="34"/>
        <v>7.9833631547372736E-3</v>
      </c>
      <c r="F81" s="52">
        <f t="shared" ref="F81:F83" si="38">(C81-B81)/B81</f>
        <v>-0.16591941629939486</v>
      </c>
      <c r="H81" s="19">
        <v>1392.1429999999989</v>
      </c>
      <c r="I81" s="140">
        <v>1171.1430000000005</v>
      </c>
      <c r="J81" s="214">
        <f t="shared" si="35"/>
        <v>9.5781260604001685E-3</v>
      </c>
      <c r="K81" s="215">
        <f t="shared" si="36"/>
        <v>7.6316521627048158E-3</v>
      </c>
      <c r="L81" s="52">
        <f t="shared" ref="L81:L87" si="39">(I81-H81)/H81</f>
        <v>-0.15874805964617039</v>
      </c>
      <c r="N81" s="40">
        <f t="shared" si="31"/>
        <v>2.3074588570301464</v>
      </c>
      <c r="O81" s="143">
        <f t="shared" si="32"/>
        <v>2.3272981995946109</v>
      </c>
      <c r="P81" s="52">
        <f t="shared" ref="P81:P83" si="40">(O81-N81)/N81</f>
        <v>8.5979182268060336E-3</v>
      </c>
    </row>
    <row r="82" spans="1:16" ht="20.100000000000001" customHeight="1" x14ac:dyDescent="0.25">
      <c r="A82" s="38" t="s">
        <v>199</v>
      </c>
      <c r="B82" s="19">
        <v>2257.34</v>
      </c>
      <c r="C82" s="140">
        <v>5409.3099999999995</v>
      </c>
      <c r="D82" s="247">
        <f t="shared" si="33"/>
        <v>3.6136737017567391E-3</v>
      </c>
      <c r="E82" s="215">
        <f t="shared" si="34"/>
        <v>8.581631522306718E-3</v>
      </c>
      <c r="F82" s="52">
        <f t="shared" si="38"/>
        <v>1.396320447960874</v>
      </c>
      <c r="H82" s="19">
        <v>471.976</v>
      </c>
      <c r="I82" s="140">
        <v>1124.057</v>
      </c>
      <c r="J82" s="214">
        <f t="shared" si="35"/>
        <v>3.2472566578889048E-3</v>
      </c>
      <c r="K82" s="215">
        <f t="shared" si="36"/>
        <v>7.3248203123388719E-3</v>
      </c>
      <c r="L82" s="52">
        <f t="shared" si="39"/>
        <v>1.3815977931081243</v>
      </c>
      <c r="N82" s="40">
        <f t="shared" si="31"/>
        <v>2.0908502928225254</v>
      </c>
      <c r="O82" s="143">
        <f t="shared" si="32"/>
        <v>2.0780044035191181</v>
      </c>
      <c r="P82" s="52">
        <f t="shared" si="40"/>
        <v>-6.14385895896265E-3</v>
      </c>
    </row>
    <row r="83" spans="1:16" ht="20.100000000000001" customHeight="1" x14ac:dyDescent="0.25">
      <c r="A83" s="38" t="s">
        <v>202</v>
      </c>
      <c r="B83" s="19">
        <v>20109.389999999996</v>
      </c>
      <c r="C83" s="140">
        <v>19585.490000000002</v>
      </c>
      <c r="D83" s="247">
        <f t="shared" si="33"/>
        <v>3.2192214642619156E-2</v>
      </c>
      <c r="E83" s="215">
        <f t="shared" si="34"/>
        <v>3.1071515288238798E-2</v>
      </c>
      <c r="F83" s="52">
        <f t="shared" si="38"/>
        <v>-2.6052505819420396E-2</v>
      </c>
      <c r="H83" s="19">
        <v>1040.357</v>
      </c>
      <c r="I83" s="140">
        <v>1065.1209999999999</v>
      </c>
      <c r="J83" s="214">
        <f t="shared" si="35"/>
        <v>7.1577923344223592E-3</v>
      </c>
      <c r="K83" s="215">
        <f t="shared" si="36"/>
        <v>6.940768960914518E-3</v>
      </c>
      <c r="L83" s="52">
        <f t="shared" si="39"/>
        <v>2.3803367497887647E-2</v>
      </c>
      <c r="N83" s="40">
        <f t="shared" si="31"/>
        <v>0.51734886040799855</v>
      </c>
      <c r="O83" s="143">
        <f t="shared" si="32"/>
        <v>0.54383168355757239</v>
      </c>
      <c r="P83" s="52">
        <f t="shared" si="40"/>
        <v>5.1189487744669249E-2</v>
      </c>
    </row>
    <row r="84" spans="1:16" ht="20.100000000000001" customHeight="1" x14ac:dyDescent="0.25">
      <c r="A84" s="38" t="s">
        <v>200</v>
      </c>
      <c r="B84" s="19">
        <v>6403.41</v>
      </c>
      <c r="C84" s="140">
        <v>3781.5500000000011</v>
      </c>
      <c r="D84" s="247">
        <f t="shared" si="33"/>
        <v>1.0250929996618197E-2</v>
      </c>
      <c r="E84" s="215">
        <f t="shared" si="34"/>
        <v>5.9992621393817292E-3</v>
      </c>
      <c r="F84" s="52">
        <f t="shared" ref="F84:F87" si="41">(C84-B84)/B84</f>
        <v>-0.40944746627187684</v>
      </c>
      <c r="H84" s="19">
        <v>1529.6319999999996</v>
      </c>
      <c r="I84" s="140">
        <v>995.66300000000024</v>
      </c>
      <c r="J84" s="214">
        <f t="shared" si="35"/>
        <v>1.0524068376612201E-2</v>
      </c>
      <c r="K84" s="215">
        <f t="shared" si="36"/>
        <v>6.4881519056811708E-3</v>
      </c>
      <c r="L84" s="52">
        <f t="shared" ref="L84:L85" si="42">(I84-H84)/H84</f>
        <v>-0.34908330892659117</v>
      </c>
      <c r="N84" s="40">
        <f t="shared" si="31"/>
        <v>2.388777229632336</v>
      </c>
      <c r="O84" s="143">
        <f t="shared" si="32"/>
        <v>2.6329494519443086</v>
      </c>
      <c r="P84" s="52">
        <f t="shared" ref="P84:P86" si="43">(O84-N84)/N84</f>
        <v>0.10221640565016352</v>
      </c>
    </row>
    <row r="85" spans="1:16" ht="20.100000000000001" customHeight="1" x14ac:dyDescent="0.25">
      <c r="A85" s="38" t="s">
        <v>204</v>
      </c>
      <c r="B85" s="19">
        <v>12593.849999999999</v>
      </c>
      <c r="C85" s="140">
        <v>8634.4500000000007</v>
      </c>
      <c r="D85" s="247">
        <f t="shared" si="33"/>
        <v>2.0160925934448997E-2</v>
      </c>
      <c r="E85" s="215">
        <f t="shared" si="34"/>
        <v>1.3698173759274519E-2</v>
      </c>
      <c r="F85" s="52">
        <f t="shared" si="41"/>
        <v>-0.3143915482556961</v>
      </c>
      <c r="H85" s="19">
        <v>1425.0050000000001</v>
      </c>
      <c r="I85" s="140">
        <v>988.90599999999972</v>
      </c>
      <c r="J85" s="214">
        <f t="shared" si="35"/>
        <v>9.804220921773521E-3</v>
      </c>
      <c r="K85" s="215">
        <f t="shared" si="36"/>
        <v>6.4441204990438941E-3</v>
      </c>
      <c r="L85" s="52">
        <f t="shared" si="42"/>
        <v>-0.30603331216381724</v>
      </c>
      <c r="N85" s="40">
        <f t="shared" si="31"/>
        <v>1.1315086331820692</v>
      </c>
      <c r="O85" s="143">
        <f t="shared" si="32"/>
        <v>1.1453028276265422</v>
      </c>
      <c r="P85" s="52">
        <f t="shared" si="43"/>
        <v>1.2190975870577781E-2</v>
      </c>
    </row>
    <row r="86" spans="1:16" ht="20.100000000000001" customHeight="1" x14ac:dyDescent="0.25">
      <c r="A86" s="38" t="s">
        <v>203</v>
      </c>
      <c r="B86" s="19">
        <v>2186.8300000000004</v>
      </c>
      <c r="C86" s="140">
        <v>2785.9899999999993</v>
      </c>
      <c r="D86" s="247">
        <f t="shared" si="33"/>
        <v>3.5007974258253918E-3</v>
      </c>
      <c r="E86" s="215">
        <f t="shared" si="34"/>
        <v>4.4198501481392798E-3</v>
      </c>
      <c r="F86" s="52">
        <f t="shared" si="41"/>
        <v>0.27398563217076721</v>
      </c>
      <c r="H86" s="19">
        <v>837.53599999999983</v>
      </c>
      <c r="I86" s="140">
        <v>920.23099999999999</v>
      </c>
      <c r="J86" s="214">
        <f t="shared" si="35"/>
        <v>5.7623573067733134E-3</v>
      </c>
      <c r="K86" s="215">
        <f t="shared" si="36"/>
        <v>5.9966057956526335E-3</v>
      </c>
      <c r="L86" s="52">
        <f t="shared" si="39"/>
        <v>9.8736054330799128E-2</v>
      </c>
      <c r="N86" s="40">
        <f t="shared" si="31"/>
        <v>3.8299090464279328</v>
      </c>
      <c r="O86" s="143">
        <f t="shared" si="32"/>
        <v>3.3030664144523141</v>
      </c>
      <c r="P86" s="52">
        <f t="shared" si="43"/>
        <v>-0.13756008970160599</v>
      </c>
    </row>
    <row r="87" spans="1:16" ht="20.100000000000001" customHeight="1" x14ac:dyDescent="0.25">
      <c r="A87" s="38" t="s">
        <v>206</v>
      </c>
      <c r="B87" s="19">
        <v>4020.91</v>
      </c>
      <c r="C87" s="140">
        <v>3656.9299999999985</v>
      </c>
      <c r="D87" s="247">
        <f t="shared" si="33"/>
        <v>6.4368933010227475E-3</v>
      </c>
      <c r="E87" s="215">
        <f t="shared" si="34"/>
        <v>5.801558010701752E-3</v>
      </c>
      <c r="F87" s="52">
        <f t="shared" si="41"/>
        <v>-9.0521797304590604E-2</v>
      </c>
      <c r="H87" s="19">
        <v>953.38800000000003</v>
      </c>
      <c r="I87" s="140">
        <v>882.08499999999992</v>
      </c>
      <c r="J87" s="214">
        <f t="shared" si="35"/>
        <v>6.5594342308748482E-3</v>
      </c>
      <c r="K87" s="215">
        <f t="shared" si="36"/>
        <v>5.7480306827940517E-3</v>
      </c>
      <c r="L87" s="52">
        <f t="shared" si="39"/>
        <v>-7.4789068039455189E-2</v>
      </c>
      <c r="N87" s="40">
        <f t="shared" ref="N87" si="44">(H87/B87)*10</f>
        <v>2.3710752043691605</v>
      </c>
      <c r="O87" s="143">
        <f t="shared" ref="O87" si="45">(I87/C87)*10</f>
        <v>2.4120915631417619</v>
      </c>
      <c r="P87" s="52">
        <f t="shared" ref="P87" si="46">(O87-N87)/N87</f>
        <v>1.7298632576908925E-2</v>
      </c>
    </row>
    <row r="88" spans="1:16" ht="20.100000000000001" customHeight="1" x14ac:dyDescent="0.25">
      <c r="A88" s="38" t="s">
        <v>207</v>
      </c>
      <c r="B88" s="19">
        <v>1281.4199999999998</v>
      </c>
      <c r="C88" s="140">
        <v>1947.3900000000008</v>
      </c>
      <c r="D88" s="247">
        <f t="shared" si="33"/>
        <v>2.0513674302077311E-3</v>
      </c>
      <c r="E88" s="215">
        <f t="shared" si="34"/>
        <v>3.0894482679352611E-3</v>
      </c>
      <c r="F88" s="52">
        <f t="shared" ref="F88:F94" si="47">(C88-B88)/B88</f>
        <v>0.51971250643817091</v>
      </c>
      <c r="H88" s="19">
        <v>389.20400000000006</v>
      </c>
      <c r="I88" s="140">
        <v>606.11900000000003</v>
      </c>
      <c r="J88" s="214">
        <f t="shared" si="35"/>
        <v>2.6777744636951742E-3</v>
      </c>
      <c r="K88" s="215">
        <f t="shared" si="36"/>
        <v>3.9497220896222568E-3</v>
      </c>
      <c r="L88" s="52">
        <f t="shared" ref="L88:L94" si="48">(I88-H88)/H88</f>
        <v>0.55732983217027554</v>
      </c>
      <c r="N88" s="40">
        <f t="shared" si="31"/>
        <v>3.0372867600006255</v>
      </c>
      <c r="O88" s="143">
        <f t="shared" si="32"/>
        <v>3.1124684834573446</v>
      </c>
      <c r="P88" s="52">
        <f t="shared" ref="P88:P93" si="49">(O88-N88)/N88</f>
        <v>2.4752922393374427E-2</v>
      </c>
    </row>
    <row r="89" spans="1:16" ht="20.100000000000001" customHeight="1" x14ac:dyDescent="0.25">
      <c r="A89" s="38" t="s">
        <v>209</v>
      </c>
      <c r="B89" s="19">
        <v>5091.5200000000023</v>
      </c>
      <c r="C89" s="140">
        <v>2837.94</v>
      </c>
      <c r="D89" s="247">
        <f t="shared" si="33"/>
        <v>8.1507845189331147E-3</v>
      </c>
      <c r="E89" s="215">
        <f t="shared" si="34"/>
        <v>4.5022665298189843E-3</v>
      </c>
      <c r="F89" s="52">
        <f t="shared" si="47"/>
        <v>-0.44261438627364741</v>
      </c>
      <c r="H89" s="19">
        <v>1106.3910000000001</v>
      </c>
      <c r="I89" s="140">
        <v>584.07199999999989</v>
      </c>
      <c r="J89" s="214">
        <f t="shared" si="35"/>
        <v>7.6121148977455711E-3</v>
      </c>
      <c r="K89" s="215">
        <f t="shared" si="36"/>
        <v>3.8060547191720606E-3</v>
      </c>
      <c r="L89" s="52">
        <f t="shared" si="48"/>
        <v>-0.4720925965594443</v>
      </c>
      <c r="N89" s="40">
        <f t="shared" si="31"/>
        <v>2.1730072748413041</v>
      </c>
      <c r="O89" s="143">
        <f t="shared" si="32"/>
        <v>2.0580843851526103</v>
      </c>
      <c r="P89" s="52">
        <f t="shared" si="49"/>
        <v>-5.2886564632917153E-2</v>
      </c>
    </row>
    <row r="90" spans="1:16" ht="20.100000000000001" customHeight="1" x14ac:dyDescent="0.25">
      <c r="A90" s="38" t="s">
        <v>197</v>
      </c>
      <c r="B90" s="19">
        <v>1722.9600000000003</v>
      </c>
      <c r="C90" s="140">
        <v>1418.9</v>
      </c>
      <c r="D90" s="247">
        <f t="shared" si="33"/>
        <v>2.7582088835438135E-3</v>
      </c>
      <c r="E90" s="215">
        <f t="shared" si="34"/>
        <v>2.2510222129996254E-3</v>
      </c>
      <c r="F90" s="52">
        <f t="shared" si="47"/>
        <v>-0.17647536797139812</v>
      </c>
      <c r="H90" s="19">
        <v>628.97200000000021</v>
      </c>
      <c r="I90" s="140">
        <v>491.95800000000003</v>
      </c>
      <c r="J90" s="214">
        <f t="shared" si="35"/>
        <v>4.3274096874114385E-3</v>
      </c>
      <c r="K90" s="215">
        <f t="shared" si="36"/>
        <v>3.2058017976113371E-3</v>
      </c>
      <c r="L90" s="52">
        <f t="shared" si="48"/>
        <v>-0.21783799596802422</v>
      </c>
      <c r="N90" s="40">
        <f t="shared" si="31"/>
        <v>3.6505316432186472</v>
      </c>
      <c r="O90" s="143">
        <f t="shared" si="32"/>
        <v>3.4671788004792443</v>
      </c>
      <c r="P90" s="52">
        <f t="shared" si="49"/>
        <v>-5.0226339793549089E-2</v>
      </c>
    </row>
    <row r="91" spans="1:16" ht="20.100000000000001" customHeight="1" x14ac:dyDescent="0.25">
      <c r="A91" s="38" t="s">
        <v>210</v>
      </c>
      <c r="B91" s="19">
        <v>1391.6</v>
      </c>
      <c r="C91" s="140">
        <v>1672.9900000000005</v>
      </c>
      <c r="D91" s="247">
        <f t="shared" si="33"/>
        <v>2.2277496182961706E-3</v>
      </c>
      <c r="E91" s="215">
        <f t="shared" si="34"/>
        <v>2.6541247812574839E-3</v>
      </c>
      <c r="F91" s="52">
        <f t="shared" si="47"/>
        <v>0.20220609370508807</v>
      </c>
      <c r="H91" s="19">
        <v>316.923</v>
      </c>
      <c r="I91" s="140">
        <v>415.11199999999997</v>
      </c>
      <c r="J91" s="214">
        <f t="shared" si="35"/>
        <v>2.1804717226895551E-3</v>
      </c>
      <c r="K91" s="215">
        <f t="shared" si="36"/>
        <v>2.7050414787645233E-3</v>
      </c>
      <c r="L91" s="52">
        <f t="shared" si="48"/>
        <v>0.30981973539313956</v>
      </c>
      <c r="N91" s="40">
        <f t="shared" si="31"/>
        <v>2.2774001149755678</v>
      </c>
      <c r="O91" s="143">
        <f t="shared" si="32"/>
        <v>2.4812581067430162</v>
      </c>
      <c r="P91" s="52">
        <f t="shared" si="49"/>
        <v>8.9513472150516402E-2</v>
      </c>
    </row>
    <row r="92" spans="1:16" ht="20.100000000000001" customHeight="1" x14ac:dyDescent="0.25">
      <c r="A92" s="38" t="s">
        <v>211</v>
      </c>
      <c r="B92" s="19">
        <v>616.92000000000007</v>
      </c>
      <c r="C92" s="140">
        <v>1790.4099999999999</v>
      </c>
      <c r="D92" s="247">
        <f t="shared" si="33"/>
        <v>9.8759937806788866E-4</v>
      </c>
      <c r="E92" s="215">
        <f t="shared" si="34"/>
        <v>2.8404064277797298E-3</v>
      </c>
      <c r="F92" s="52">
        <f t="shared" si="47"/>
        <v>1.9021753225701867</v>
      </c>
      <c r="H92" s="19">
        <v>114.208</v>
      </c>
      <c r="I92" s="140">
        <v>362.3610000000001</v>
      </c>
      <c r="J92" s="214">
        <f t="shared" si="35"/>
        <v>7.8576598891506356E-4</v>
      </c>
      <c r="K92" s="215">
        <f t="shared" si="36"/>
        <v>2.3612941454031482E-3</v>
      </c>
      <c r="L92" s="52">
        <f t="shared" si="48"/>
        <v>2.1728162650602418</v>
      </c>
      <c r="N92" s="40">
        <f t="shared" si="31"/>
        <v>1.8512611035466509</v>
      </c>
      <c r="O92" s="143">
        <f t="shared" si="32"/>
        <v>2.0238995537335032</v>
      </c>
      <c r="P92" s="52">
        <f t="shared" si="49"/>
        <v>9.3254511671050144E-2</v>
      </c>
    </row>
    <row r="93" spans="1:16" ht="20.100000000000001" customHeight="1" x14ac:dyDescent="0.25">
      <c r="A93" s="38" t="s">
        <v>219</v>
      </c>
      <c r="B93" s="19">
        <v>1080.3699999999999</v>
      </c>
      <c r="C93" s="140">
        <v>2300.83</v>
      </c>
      <c r="D93" s="247">
        <f t="shared" si="33"/>
        <v>1.7295155613097396E-3</v>
      </c>
      <c r="E93" s="215">
        <f t="shared" si="34"/>
        <v>3.6501652254111831E-3</v>
      </c>
      <c r="F93" s="52">
        <f t="shared" si="47"/>
        <v>1.1296685394818444</v>
      </c>
      <c r="H93" s="19">
        <v>181.768</v>
      </c>
      <c r="I93" s="140">
        <v>361.59100000000012</v>
      </c>
      <c r="J93" s="214">
        <f t="shared" si="35"/>
        <v>1.2505876319794872E-3</v>
      </c>
      <c r="K93" s="215">
        <f t="shared" si="36"/>
        <v>2.3562765069377496E-3</v>
      </c>
      <c r="L93" s="52">
        <f t="shared" si="48"/>
        <v>0.98929954667488296</v>
      </c>
      <c r="N93" s="40">
        <f t="shared" si="31"/>
        <v>1.6824606384849636</v>
      </c>
      <c r="O93" s="143">
        <f t="shared" si="32"/>
        <v>1.5715676516735271</v>
      </c>
      <c r="P93" s="52">
        <f t="shared" si="49"/>
        <v>-6.5911192377905742E-2</v>
      </c>
    </row>
    <row r="94" spans="1:16" ht="20.100000000000001" customHeight="1" x14ac:dyDescent="0.25">
      <c r="A94" s="38" t="s">
        <v>220</v>
      </c>
      <c r="B94" s="19">
        <v>265.06000000000006</v>
      </c>
      <c r="C94" s="140">
        <v>831.21</v>
      </c>
      <c r="D94" s="247">
        <f t="shared" si="33"/>
        <v>4.2432258826213213E-4</v>
      </c>
      <c r="E94" s="215">
        <f t="shared" si="34"/>
        <v>1.3186779714337998E-3</v>
      </c>
      <c r="F94" s="52">
        <f t="shared" si="47"/>
        <v>2.1359314872104425</v>
      </c>
      <c r="H94" s="19">
        <v>102.77300000000001</v>
      </c>
      <c r="I94" s="140">
        <v>347.02299999999997</v>
      </c>
      <c r="J94" s="214">
        <f t="shared" si="35"/>
        <v>7.0709169216489069E-4</v>
      </c>
      <c r="K94" s="215">
        <f t="shared" si="36"/>
        <v>2.2613453937378371E-3</v>
      </c>
      <c r="L94" s="52">
        <f t="shared" si="48"/>
        <v>2.3765969661292354</v>
      </c>
      <c r="N94" s="40">
        <f t="shared" ref="N94" si="50">(H94/B94)*10</f>
        <v>3.8773485248622945</v>
      </c>
      <c r="O94" s="143">
        <f t="shared" ref="O94" si="51">(I94/C94)*10</f>
        <v>4.1749136800567843</v>
      </c>
      <c r="P94" s="52">
        <f t="shared" ref="P94" si="52">(O94-N94)/N94</f>
        <v>7.6744495184388389E-2</v>
      </c>
    </row>
    <row r="95" spans="1:16" ht="20.100000000000001" customHeight="1" thickBot="1" x14ac:dyDescent="0.3">
      <c r="A95" s="8" t="s">
        <v>17</v>
      </c>
      <c r="B95" s="19">
        <f>B96-SUM(B68:B94)</f>
        <v>22183.70000000007</v>
      </c>
      <c r="C95" s="140">
        <f>C96-SUM(C68:C94)</f>
        <v>22531.020000000368</v>
      </c>
      <c r="D95" s="247">
        <f t="shared" si="33"/>
        <v>3.5512883879992033E-2</v>
      </c>
      <c r="E95" s="215">
        <f t="shared" si="34"/>
        <v>3.5744468603523608E-2</v>
      </c>
      <c r="F95" s="52">
        <f>(C95-B95)/B95</f>
        <v>1.5656540613166285E-2</v>
      </c>
      <c r="H95" s="19">
        <f>H96-SUM(H68:H94)</f>
        <v>5555.2829999999376</v>
      </c>
      <c r="I95" s="140">
        <f>I96-SUM(I68:I94)</f>
        <v>5557.69200000001</v>
      </c>
      <c r="J95" s="214">
        <f t="shared" si="35"/>
        <v>3.8221074182176309E-2</v>
      </c>
      <c r="K95" s="215">
        <f t="shared" si="36"/>
        <v>3.6216219685766222E-2</v>
      </c>
      <c r="L95" s="52">
        <f>(I95-H95)/H95</f>
        <v>4.3364127445396343E-4</v>
      </c>
      <c r="N95" s="40">
        <f t="shared" si="31"/>
        <v>2.5042184126182376</v>
      </c>
      <c r="O95" s="143">
        <f t="shared" si="32"/>
        <v>2.4666845975015419</v>
      </c>
      <c r="P95" s="52">
        <f>(O95-N95)/N95</f>
        <v>-1.4988235422106403E-2</v>
      </c>
    </row>
    <row r="96" spans="1:16" ht="26.25" customHeight="1" thickBot="1" x14ac:dyDescent="0.3">
      <c r="A96" s="12" t="s">
        <v>18</v>
      </c>
      <c r="B96" s="17">
        <v>624666.24999999988</v>
      </c>
      <c r="C96" s="145">
        <v>630335.85000000009</v>
      </c>
      <c r="D96" s="243">
        <f>SUM(D68:D95)</f>
        <v>1</v>
      </c>
      <c r="E96" s="244">
        <f>SUM(E68:E95)</f>
        <v>1.0000000000000002</v>
      </c>
      <c r="F96" s="57">
        <f>(C96-B96)/B96</f>
        <v>9.0762066943751336E-3</v>
      </c>
      <c r="G96" s="1"/>
      <c r="H96" s="17">
        <v>145346.07199999996</v>
      </c>
      <c r="I96" s="145">
        <v>153458.64499999999</v>
      </c>
      <c r="J96" s="255">
        <f t="shared" si="35"/>
        <v>1</v>
      </c>
      <c r="K96" s="244">
        <f t="shared" si="36"/>
        <v>1</v>
      </c>
      <c r="L96" s="57">
        <f>(I96-H96)/H96</f>
        <v>5.5815564111013856E-2</v>
      </c>
      <c r="M96" s="1"/>
      <c r="N96" s="37">
        <f t="shared" si="31"/>
        <v>2.3267796523343462</v>
      </c>
      <c r="O96" s="150">
        <f t="shared" si="32"/>
        <v>2.4345536589740209</v>
      </c>
      <c r="P96" s="57">
        <f>(O96-N96)/N96</f>
        <v>4.6318956989137385E-2</v>
      </c>
    </row>
  </sheetData>
  <mergeCells count="33"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3 P88:P93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L39:L62 P39:P62 F39:F62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 codeName="Folha27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134</v>
      </c>
      <c r="B1" s="4"/>
    </row>
    <row r="3" spans="1:19" ht="15.75" thickBot="1" x14ac:dyDescent="0.3"/>
    <row r="4" spans="1:19" x14ac:dyDescent="0.25">
      <c r="A4" s="328" t="s">
        <v>16</v>
      </c>
      <c r="B4" s="311"/>
      <c r="C4" s="311"/>
      <c r="D4" s="311"/>
      <c r="E4" s="347" t="s">
        <v>1</v>
      </c>
      <c r="F4" s="345"/>
      <c r="G4" s="340" t="s">
        <v>104</v>
      </c>
      <c r="H4" s="340"/>
      <c r="I4" s="130" t="s">
        <v>0</v>
      </c>
      <c r="K4" s="341" t="s">
        <v>19</v>
      </c>
      <c r="L4" s="345"/>
      <c r="M4" s="340" t="s">
        <v>104</v>
      </c>
      <c r="N4" s="340"/>
      <c r="O4" s="130" t="s">
        <v>0</v>
      </c>
      <c r="Q4" s="339" t="s">
        <v>22</v>
      </c>
      <c r="R4" s="340"/>
      <c r="S4" s="130" t="s">
        <v>0</v>
      </c>
    </row>
    <row r="5" spans="1:19" x14ac:dyDescent="0.25">
      <c r="A5" s="346"/>
      <c r="B5" s="312"/>
      <c r="C5" s="312"/>
      <c r="D5" s="312"/>
      <c r="E5" s="348" t="s">
        <v>157</v>
      </c>
      <c r="F5" s="338"/>
      <c r="G5" s="342" t="str">
        <f>E5</f>
        <v>jan-maio</v>
      </c>
      <c r="H5" s="342"/>
      <c r="I5" s="131" t="s">
        <v>151</v>
      </c>
      <c r="K5" s="337" t="str">
        <f>E5</f>
        <v>jan-maio</v>
      </c>
      <c r="L5" s="338"/>
      <c r="M5" s="349" t="str">
        <f>E5</f>
        <v>jan-maio</v>
      </c>
      <c r="N5" s="344"/>
      <c r="O5" s="131" t="str">
        <f>I5</f>
        <v>2023/2022</v>
      </c>
      <c r="Q5" s="337" t="str">
        <f>E5</f>
        <v>jan-maio</v>
      </c>
      <c r="R5" s="338"/>
      <c r="S5" s="131" t="str">
        <f>O5</f>
        <v>2023/2022</v>
      </c>
    </row>
    <row r="6" spans="1:19" ht="15.75" thickBot="1" x14ac:dyDescent="0.3">
      <c r="A6" s="329"/>
      <c r="B6" s="352"/>
      <c r="C6" s="352"/>
      <c r="D6" s="352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248520.08999999988</v>
      </c>
      <c r="F7" s="145">
        <v>245770.38999999993</v>
      </c>
      <c r="G7" s="243">
        <f>E7/E15</f>
        <v>0.4194065227715113</v>
      </c>
      <c r="H7" s="244">
        <f>F7/F15</f>
        <v>0.41078296124387476</v>
      </c>
      <c r="I7" s="164">
        <f t="shared" ref="I7:I18" si="0">(F7-E7)/E7</f>
        <v>-1.1064296653039015E-2</v>
      </c>
      <c r="J7" s="1"/>
      <c r="K7" s="17">
        <v>62532.844000000048</v>
      </c>
      <c r="L7" s="145">
        <v>63840.882999999914</v>
      </c>
      <c r="M7" s="243">
        <f>K7/K15</f>
        <v>0.36424616902453055</v>
      </c>
      <c r="N7" s="244">
        <f>L7/L15</f>
        <v>0.35509799164548939</v>
      </c>
      <c r="O7" s="164">
        <f t="shared" ref="O7:O18" si="1">(L7-K7)/K7</f>
        <v>2.0917631700868508E-2</v>
      </c>
      <c r="P7" s="1"/>
      <c r="Q7" s="187">
        <f t="shared" ref="Q7:R18" si="2">(K7/E7)*10</f>
        <v>2.5162088103219373</v>
      </c>
      <c r="R7" s="188">
        <f t="shared" si="2"/>
        <v>2.5975823613251348</v>
      </c>
      <c r="S7" s="55">
        <f>(R7-Q7)/Q7</f>
        <v>3.2339744884998661E-2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197755.87999999986</v>
      </c>
      <c r="F8" s="181">
        <v>206543.10999999993</v>
      </c>
      <c r="G8" s="245">
        <f>E8/E7</f>
        <v>0.79573397868960993</v>
      </c>
      <c r="H8" s="246">
        <f>F8/F7</f>
        <v>0.84039053687468201</v>
      </c>
      <c r="I8" s="206">
        <f t="shared" si="0"/>
        <v>4.4434734380591236E-2</v>
      </c>
      <c r="K8" s="180">
        <v>53778.874000000047</v>
      </c>
      <c r="L8" s="181">
        <v>56708.722999999918</v>
      </c>
      <c r="M8" s="250">
        <f>K8/K7</f>
        <v>0.86001004528116465</v>
      </c>
      <c r="N8" s="246">
        <f>L8/L7</f>
        <v>0.88828224697330693</v>
      </c>
      <c r="O8" s="207">
        <f t="shared" si="1"/>
        <v>5.4479552695727108E-2</v>
      </c>
      <c r="Q8" s="189">
        <f t="shared" si="2"/>
        <v>2.7194576464679625</v>
      </c>
      <c r="R8" s="190">
        <f t="shared" si="2"/>
        <v>2.7456119451285463</v>
      </c>
      <c r="S8" s="182">
        <f t="shared" ref="S8:S18" si="3">(R8-Q8)/Q8</f>
        <v>9.6174686502483644E-3</v>
      </c>
    </row>
    <row r="9" spans="1:19" ht="24" customHeight="1" x14ac:dyDescent="0.25">
      <c r="A9" s="8"/>
      <c r="B9" t="s">
        <v>37</v>
      </c>
      <c r="E9" s="19">
        <v>47385.280000000021</v>
      </c>
      <c r="F9" s="140">
        <v>35561.69</v>
      </c>
      <c r="G9" s="247">
        <f>E9/E7</f>
        <v>0.19066981667357372</v>
      </c>
      <c r="H9" s="215">
        <f>F9/F7</f>
        <v>0.14469476978085119</v>
      </c>
      <c r="I9" s="182">
        <f t="shared" si="0"/>
        <v>-0.24952031516960568</v>
      </c>
      <c r="K9" s="19">
        <v>7998.2489999999998</v>
      </c>
      <c r="L9" s="140">
        <v>6260.1549999999997</v>
      </c>
      <c r="M9" s="247">
        <f>K9/K7</f>
        <v>0.12790476953199176</v>
      </c>
      <c r="N9" s="215">
        <f>L9/L7</f>
        <v>9.805871576055751E-2</v>
      </c>
      <c r="O9" s="182">
        <f t="shared" si="1"/>
        <v>-0.21730931357600897</v>
      </c>
      <c r="Q9" s="189">
        <f t="shared" si="2"/>
        <v>1.6879184843900883</v>
      </c>
      <c r="R9" s="190">
        <f t="shared" si="2"/>
        <v>1.7603648757975223</v>
      </c>
      <c r="S9" s="182">
        <f t="shared" si="3"/>
        <v>4.2920551008487698E-2</v>
      </c>
    </row>
    <row r="10" spans="1:19" ht="24" customHeight="1" thickBot="1" x14ac:dyDescent="0.3">
      <c r="A10" s="8"/>
      <c r="B10" t="s">
        <v>36</v>
      </c>
      <c r="E10" s="19">
        <v>3378.93</v>
      </c>
      <c r="F10" s="140">
        <v>3665.5900000000006</v>
      </c>
      <c r="G10" s="247">
        <f>E10/E7</f>
        <v>1.359620463681629E-2</v>
      </c>
      <c r="H10" s="215">
        <f>F10/F7</f>
        <v>1.4914693344466767E-2</v>
      </c>
      <c r="I10" s="186">
        <f t="shared" si="0"/>
        <v>8.4837507731737788E-2</v>
      </c>
      <c r="K10" s="19">
        <v>755.72100000000012</v>
      </c>
      <c r="L10" s="140">
        <v>872.005</v>
      </c>
      <c r="M10" s="247">
        <f>K10/K7</f>
        <v>1.2085185186843565E-2</v>
      </c>
      <c r="N10" s="215">
        <f>L10/L7</f>
        <v>1.3659037266135576E-2</v>
      </c>
      <c r="O10" s="209">
        <f t="shared" si="1"/>
        <v>0.15387160076271517</v>
      </c>
      <c r="Q10" s="189">
        <f t="shared" si="2"/>
        <v>2.2365689730180858</v>
      </c>
      <c r="R10" s="190">
        <f t="shared" si="2"/>
        <v>2.3788939843244878</v>
      </c>
      <c r="S10" s="182">
        <f t="shared" si="3"/>
        <v>6.3635422391800825E-2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344031.70999999985</v>
      </c>
      <c r="F11" s="145">
        <v>352527.04000000021</v>
      </c>
      <c r="G11" s="243">
        <f>E11/E15</f>
        <v>0.58059347722848875</v>
      </c>
      <c r="H11" s="244">
        <f>F11/F15</f>
        <v>0.58921703875612519</v>
      </c>
      <c r="I11" s="164">
        <f t="shared" si="0"/>
        <v>2.4693450496177719E-2</v>
      </c>
      <c r="J11" s="1"/>
      <c r="K11" s="17">
        <v>109144.58000000009</v>
      </c>
      <c r="L11" s="145">
        <v>115942.96400000004</v>
      </c>
      <c r="M11" s="243">
        <f>K11/K15</f>
        <v>0.63575383097546945</v>
      </c>
      <c r="N11" s="244">
        <f>L11/L15</f>
        <v>0.64490200835451073</v>
      </c>
      <c r="O11" s="164">
        <f t="shared" si="1"/>
        <v>6.2287875403432232E-2</v>
      </c>
      <c r="Q11" s="191">
        <f t="shared" si="2"/>
        <v>3.1725151149584478</v>
      </c>
      <c r="R11" s="192">
        <f t="shared" si="2"/>
        <v>3.2889098095851024</v>
      </c>
      <c r="S11" s="57">
        <f t="shared" si="3"/>
        <v>3.6688460230765212E-2</v>
      </c>
    </row>
    <row r="12" spans="1:19" s="3" customFormat="1" ht="24" customHeight="1" x14ac:dyDescent="0.25">
      <c r="A12" s="46"/>
      <c r="B12" s="3" t="s">
        <v>33</v>
      </c>
      <c r="E12" s="31">
        <v>319187.97999999986</v>
      </c>
      <c r="F12" s="141">
        <v>329967.3400000002</v>
      </c>
      <c r="G12" s="247">
        <f>E12/E11</f>
        <v>0.92778651130734435</v>
      </c>
      <c r="H12" s="215">
        <f>F12/F11</f>
        <v>0.93600576001205471</v>
      </c>
      <c r="I12" s="206">
        <f t="shared" si="0"/>
        <v>3.3771196521875102E-2</v>
      </c>
      <c r="K12" s="31">
        <v>104984.42900000009</v>
      </c>
      <c r="L12" s="141">
        <v>112127.85700000003</v>
      </c>
      <c r="M12" s="247">
        <f>K12/K11</f>
        <v>0.96188403491955354</v>
      </c>
      <c r="N12" s="215">
        <f>L12/L11</f>
        <v>0.96709496748763468</v>
      </c>
      <c r="O12" s="206">
        <f t="shared" si="1"/>
        <v>6.8042738033084277E-2</v>
      </c>
      <c r="Q12" s="189">
        <f t="shared" si="2"/>
        <v>3.2891097277535368</v>
      </c>
      <c r="R12" s="190">
        <f t="shared" si="2"/>
        <v>3.398150162376675</v>
      </c>
      <c r="S12" s="182">
        <f t="shared" si="3"/>
        <v>3.3151960149901363E-2</v>
      </c>
    </row>
    <row r="13" spans="1:19" ht="24" customHeight="1" x14ac:dyDescent="0.25">
      <c r="A13" s="8"/>
      <c r="B13" s="3" t="s">
        <v>37</v>
      </c>
      <c r="D13" s="3"/>
      <c r="E13" s="19">
        <v>23941.499999999982</v>
      </c>
      <c r="F13" s="140">
        <v>21381.899999999994</v>
      </c>
      <c r="G13" s="247">
        <f>E13/E11</f>
        <v>6.9590968809241427E-2</v>
      </c>
      <c r="H13" s="215">
        <f>F13/F11</f>
        <v>6.0653219679261995E-2</v>
      </c>
      <c r="I13" s="182">
        <f t="shared" si="0"/>
        <v>-0.10691059457427436</v>
      </c>
      <c r="K13" s="19">
        <v>4048.235999999999</v>
      </c>
      <c r="L13" s="140">
        <v>3674.3910000000019</v>
      </c>
      <c r="M13" s="247">
        <f>K13/K11</f>
        <v>3.709058205180684E-2</v>
      </c>
      <c r="N13" s="215">
        <f>L13/L11</f>
        <v>3.1691366799972448E-2</v>
      </c>
      <c r="O13" s="182">
        <f t="shared" si="1"/>
        <v>-9.2347629930665392E-2</v>
      </c>
      <c r="Q13" s="189">
        <f t="shared" si="2"/>
        <v>1.6908865359313334</v>
      </c>
      <c r="R13" s="190">
        <f t="shared" si="2"/>
        <v>1.7184586028369804</v>
      </c>
      <c r="S13" s="182">
        <f t="shared" si="3"/>
        <v>1.6306278582116907E-2</v>
      </c>
    </row>
    <row r="14" spans="1:19" ht="24" customHeight="1" thickBot="1" x14ac:dyDescent="0.3">
      <c r="A14" s="8"/>
      <c r="B14" t="s">
        <v>36</v>
      </c>
      <c r="E14" s="19">
        <v>902.23</v>
      </c>
      <c r="F14" s="140">
        <v>1177.8</v>
      </c>
      <c r="G14" s="247">
        <f>E14/E11</f>
        <v>2.6225198834142365E-3</v>
      </c>
      <c r="H14" s="215">
        <f>F14/F11</f>
        <v>3.3410203086832692E-3</v>
      </c>
      <c r="I14" s="186">
        <f t="shared" si="0"/>
        <v>0.30543209602872873</v>
      </c>
      <c r="K14" s="19">
        <v>111.91500000000002</v>
      </c>
      <c r="L14" s="140">
        <v>140.71600000000001</v>
      </c>
      <c r="M14" s="247">
        <f>K14/K11</f>
        <v>1.0253830286396258E-3</v>
      </c>
      <c r="N14" s="215">
        <f>L14/L11</f>
        <v>1.2136657123928622E-3</v>
      </c>
      <c r="O14" s="209">
        <f t="shared" si="1"/>
        <v>0.25734709377652665</v>
      </c>
      <c r="Q14" s="189">
        <f t="shared" si="2"/>
        <v>1.2404264987863407</v>
      </c>
      <c r="R14" s="190">
        <f t="shared" si="2"/>
        <v>1.1947359483783326</v>
      </c>
      <c r="S14" s="182">
        <f t="shared" si="3"/>
        <v>-3.6834548804554453E-2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592551.7999999997</v>
      </c>
      <c r="F15" s="145">
        <v>598297.43000000017</v>
      </c>
      <c r="G15" s="243">
        <f>G7+G11</f>
        <v>1</v>
      </c>
      <c r="H15" s="244">
        <f>H7+H11</f>
        <v>1</v>
      </c>
      <c r="I15" s="164">
        <f t="shared" si="0"/>
        <v>9.6964181021819071E-3</v>
      </c>
      <c r="J15" s="1"/>
      <c r="K15" s="17">
        <v>171677.42400000014</v>
      </c>
      <c r="L15" s="145">
        <v>179783.84699999992</v>
      </c>
      <c r="M15" s="243">
        <f>M7+M11</f>
        <v>1</v>
      </c>
      <c r="N15" s="244">
        <f>N7+N11</f>
        <v>1</v>
      </c>
      <c r="O15" s="164">
        <f t="shared" si="1"/>
        <v>4.721892262316197E-2</v>
      </c>
      <c r="Q15" s="191">
        <f t="shared" si="2"/>
        <v>2.8972559698578286</v>
      </c>
      <c r="R15" s="192">
        <f t="shared" si="2"/>
        <v>3.0049242731997006</v>
      </c>
      <c r="S15" s="57">
        <f t="shared" si="3"/>
        <v>3.7162164635096202E-2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516943.85999999975</v>
      </c>
      <c r="F16" s="181">
        <f t="shared" ref="F16:F17" si="4">F8+F12</f>
        <v>536510.45000000019</v>
      </c>
      <c r="G16" s="245">
        <f>E16/E15</f>
        <v>0.87240281777896889</v>
      </c>
      <c r="H16" s="246">
        <f>F16/F15</f>
        <v>0.89672865551169101</v>
      </c>
      <c r="I16" s="207">
        <f t="shared" si="0"/>
        <v>3.7850512432820928E-2</v>
      </c>
      <c r="J16" s="3"/>
      <c r="K16" s="180">
        <f t="shared" ref="K16:L18" si="5">K8+K12</f>
        <v>158763.30300000013</v>
      </c>
      <c r="L16" s="181">
        <f t="shared" si="5"/>
        <v>168836.57999999996</v>
      </c>
      <c r="M16" s="250">
        <f>K16/K15</f>
        <v>0.92477682447052556</v>
      </c>
      <c r="N16" s="246">
        <f>L16/L15</f>
        <v>0.93910872871687989</v>
      </c>
      <c r="O16" s="207">
        <f t="shared" si="1"/>
        <v>6.3448396510116814E-2</v>
      </c>
      <c r="P16" s="3"/>
      <c r="Q16" s="189">
        <f t="shared" si="2"/>
        <v>3.0711904190137824</v>
      </c>
      <c r="R16" s="190">
        <f t="shared" si="2"/>
        <v>3.146939262786026</v>
      </c>
      <c r="S16" s="182">
        <f t="shared" si="3"/>
        <v>2.4664326673879099E-2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71326.78</v>
      </c>
      <c r="F17" s="140">
        <f t="shared" si="4"/>
        <v>56943.59</v>
      </c>
      <c r="G17" s="248">
        <f>E17/E15</f>
        <v>0.12037222737320186</v>
      </c>
      <c r="H17" s="215">
        <f>F17/F15</f>
        <v>9.5176056497518272E-2</v>
      </c>
      <c r="I17" s="182">
        <f t="shared" si="0"/>
        <v>-0.20165203027530476</v>
      </c>
      <c r="K17" s="19">
        <f t="shared" si="5"/>
        <v>12046.484999999999</v>
      </c>
      <c r="L17" s="140">
        <f t="shared" si="5"/>
        <v>9934.5460000000021</v>
      </c>
      <c r="M17" s="247">
        <f>K17/K15</f>
        <v>7.0169301934539685E-2</v>
      </c>
      <c r="N17" s="215">
        <f>L17/L15</f>
        <v>5.5258279126711572E-2</v>
      </c>
      <c r="O17" s="182">
        <f t="shared" si="1"/>
        <v>-0.17531578713624738</v>
      </c>
      <c r="Q17" s="189">
        <f t="shared" si="2"/>
        <v>1.6889147386157064</v>
      </c>
      <c r="R17" s="190">
        <f t="shared" si="2"/>
        <v>1.7446293779510569</v>
      </c>
      <c r="S17" s="182">
        <f t="shared" si="3"/>
        <v>3.2988426272492682E-2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4281.16</v>
      </c>
      <c r="F18" s="142">
        <f>F10+F14</f>
        <v>4843.3900000000003</v>
      </c>
      <c r="G18" s="249">
        <f>E18/E15</f>
        <v>7.224954847829341E-3</v>
      </c>
      <c r="H18" s="221">
        <f>F18/F15</f>
        <v>8.0952879907907997E-3</v>
      </c>
      <c r="I18" s="208">
        <f t="shared" si="0"/>
        <v>0.13132655635388552</v>
      </c>
      <c r="K18" s="21">
        <f t="shared" si="5"/>
        <v>867.63600000000019</v>
      </c>
      <c r="L18" s="142">
        <f t="shared" si="5"/>
        <v>1012.721</v>
      </c>
      <c r="M18" s="249">
        <f>K18/K15</f>
        <v>5.0538735949346462E-3</v>
      </c>
      <c r="N18" s="221">
        <f>L18/L15</f>
        <v>5.6329921564088042E-3</v>
      </c>
      <c r="O18" s="208">
        <f t="shared" si="1"/>
        <v>0.16721874149989141</v>
      </c>
      <c r="Q18" s="193">
        <f t="shared" si="2"/>
        <v>2.0266376402657231</v>
      </c>
      <c r="R18" s="194">
        <f t="shared" si="2"/>
        <v>2.0909342423385273</v>
      </c>
      <c r="S18" s="186">
        <f t="shared" si="3"/>
        <v>3.1725751459137967E-2</v>
      </c>
    </row>
    <row r="19" spans="1:19" ht="6.75" customHeight="1" x14ac:dyDescent="0.25">
      <c r="Q19" s="195"/>
      <c r="R19" s="195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 codeName="Folha29">
    <pageSetUpPr fitToPage="1"/>
  </sheetPr>
  <dimension ref="A1:S96"/>
  <sheetViews>
    <sheetView showGridLines="0" topLeftCell="A75" workbookViewId="0">
      <selection activeCell="H96" sqref="H96:I96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  <col min="19" max="19" width="11" bestFit="1" customWidth="1"/>
  </cols>
  <sheetData>
    <row r="1" spans="1:19" ht="15.75" x14ac:dyDescent="0.25">
      <c r="A1" s="4" t="s">
        <v>137</v>
      </c>
    </row>
    <row r="3" spans="1:19" ht="8.25" customHeight="1" thickBot="1" x14ac:dyDescent="0.3"/>
    <row r="4" spans="1:19" x14ac:dyDescent="0.25">
      <c r="A4" s="353" t="s">
        <v>3</v>
      </c>
      <c r="B4" s="347" t="s">
        <v>1</v>
      </c>
      <c r="C4" s="340"/>
      <c r="D4" s="347" t="s">
        <v>104</v>
      </c>
      <c r="E4" s="340"/>
      <c r="F4" s="130" t="s">
        <v>0</v>
      </c>
      <c r="H4" s="356" t="s">
        <v>19</v>
      </c>
      <c r="I4" s="357"/>
      <c r="J4" s="347" t="s">
        <v>104</v>
      </c>
      <c r="K4" s="345"/>
      <c r="L4" s="130" t="s">
        <v>0</v>
      </c>
      <c r="N4" s="339" t="s">
        <v>22</v>
      </c>
      <c r="O4" s="340"/>
      <c r="P4" s="130" t="s">
        <v>0</v>
      </c>
    </row>
    <row r="5" spans="1:19" x14ac:dyDescent="0.25">
      <c r="A5" s="354"/>
      <c r="B5" s="348" t="s">
        <v>157</v>
      </c>
      <c r="C5" s="342"/>
      <c r="D5" s="348" t="str">
        <f>B5</f>
        <v>jan-maio</v>
      </c>
      <c r="E5" s="342"/>
      <c r="F5" s="131" t="s">
        <v>151</v>
      </c>
      <c r="H5" s="337" t="str">
        <f>B5</f>
        <v>jan-maio</v>
      </c>
      <c r="I5" s="342"/>
      <c r="J5" s="348" t="str">
        <f>B5</f>
        <v>jan-maio</v>
      </c>
      <c r="K5" s="338"/>
      <c r="L5" s="131" t="str">
        <f>F5</f>
        <v>2023/2022</v>
      </c>
      <c r="N5" s="337" t="str">
        <f>B5</f>
        <v>jan-maio</v>
      </c>
      <c r="O5" s="338"/>
      <c r="P5" s="131" t="str">
        <f>L5</f>
        <v>2023/2022</v>
      </c>
    </row>
    <row r="6" spans="1:19" ht="19.5" customHeight="1" thickBot="1" x14ac:dyDescent="0.3">
      <c r="A6" s="355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9" ht="20.100000000000001" customHeight="1" x14ac:dyDescent="0.25">
      <c r="A7" s="8" t="s">
        <v>163</v>
      </c>
      <c r="B7" s="39">
        <v>30497.749999999996</v>
      </c>
      <c r="C7" s="147">
        <v>30040.84</v>
      </c>
      <c r="D7" s="247">
        <f>B7/$B$33</f>
        <v>0.21564806919575216</v>
      </c>
      <c r="E7" s="246">
        <f>C7/$C$33</f>
        <v>0.20525993250252753</v>
      </c>
      <c r="F7" s="52">
        <f>(C7-B7)/B7</f>
        <v>-1.4981760949578125E-2</v>
      </c>
      <c r="H7" s="39">
        <v>8529.8330000000005</v>
      </c>
      <c r="I7" s="147">
        <v>9281.3669999999984</v>
      </c>
      <c r="J7" s="247">
        <f>H7/$H$33</f>
        <v>0.23918922071691767</v>
      </c>
      <c r="K7" s="246">
        <f>I7/$I$33</f>
        <v>0.23946844905403772</v>
      </c>
      <c r="L7" s="52">
        <f t="shared" ref="L7:L33" si="0">(I7-H7)/H7</f>
        <v>8.8106531511226285E-2</v>
      </c>
      <c r="N7" s="27">
        <f t="shared" ref="N7:O33" si="1">(H7/B7)*10</f>
        <v>2.7968728840652184</v>
      </c>
      <c r="O7" s="151">
        <f t="shared" si="1"/>
        <v>3.0895830476111845</v>
      </c>
      <c r="P7" s="61">
        <f>(O7-N7)/N7</f>
        <v>0.10465622703614463</v>
      </c>
      <c r="R7" s="119"/>
      <c r="S7" s="2"/>
    </row>
    <row r="8" spans="1:19" ht="20.100000000000001" customHeight="1" x14ac:dyDescent="0.25">
      <c r="A8" s="8" t="s">
        <v>167</v>
      </c>
      <c r="B8" s="19">
        <v>25685.1</v>
      </c>
      <c r="C8" s="140">
        <v>18199.29</v>
      </c>
      <c r="D8" s="247">
        <f t="shared" ref="D8:D32" si="2">B8/$B$33</f>
        <v>0.18161806107335177</v>
      </c>
      <c r="E8" s="215">
        <f t="shared" ref="E8:E32" si="3">C8/$C$33</f>
        <v>0.12435021913481528</v>
      </c>
      <c r="F8" s="52">
        <f t="shared" ref="F8:F33" si="4">(C8-B8)/B8</f>
        <v>-0.29144562411670571</v>
      </c>
      <c r="H8" s="19">
        <v>5304.6530000000002</v>
      </c>
      <c r="I8" s="140">
        <v>4044.9019999999996</v>
      </c>
      <c r="J8" s="247">
        <f t="shared" ref="J8:J32" si="5">H8/$H$33</f>
        <v>0.14875037028786608</v>
      </c>
      <c r="K8" s="215">
        <f t="shared" ref="K8:K32" si="6">I8/$I$33</f>
        <v>0.10436247252323665</v>
      </c>
      <c r="L8" s="52">
        <f t="shared" si="0"/>
        <v>-0.23748037807562541</v>
      </c>
      <c r="N8" s="27">
        <f t="shared" si="1"/>
        <v>2.0652646865303232</v>
      </c>
      <c r="O8" s="152">
        <f t="shared" si="1"/>
        <v>2.2225603306502615</v>
      </c>
      <c r="P8" s="52">
        <f t="shared" ref="P8:P71" si="7">(O8-N8)/N8</f>
        <v>7.6162462441653117E-2</v>
      </c>
    </row>
    <row r="9" spans="1:19" ht="20.100000000000001" customHeight="1" x14ac:dyDescent="0.25">
      <c r="A9" s="8" t="s">
        <v>165</v>
      </c>
      <c r="B9" s="19">
        <v>12229.3</v>
      </c>
      <c r="C9" s="140">
        <v>11412.189999999999</v>
      </c>
      <c r="D9" s="247">
        <f t="shared" si="2"/>
        <v>8.6472770372096691E-2</v>
      </c>
      <c r="E9" s="215">
        <f t="shared" si="3"/>
        <v>7.7976026938861201E-2</v>
      </c>
      <c r="F9" s="52">
        <f t="shared" si="4"/>
        <v>-6.6815762145012433E-2</v>
      </c>
      <c r="H9" s="19">
        <v>2725.1930000000002</v>
      </c>
      <c r="I9" s="140">
        <v>2802.9589999999998</v>
      </c>
      <c r="J9" s="247">
        <f t="shared" si="5"/>
        <v>7.6418470323299306E-2</v>
      </c>
      <c r="K9" s="215">
        <f t="shared" si="6"/>
        <v>7.2319114683435812E-2</v>
      </c>
      <c r="L9" s="52">
        <f t="shared" si="0"/>
        <v>2.8535960572333634E-2</v>
      </c>
      <c r="N9" s="27">
        <f t="shared" si="1"/>
        <v>2.2284129099784948</v>
      </c>
      <c r="O9" s="152">
        <f t="shared" si="1"/>
        <v>2.4561096511712477</v>
      </c>
      <c r="P9" s="52">
        <f t="shared" si="7"/>
        <v>0.10217888263578145</v>
      </c>
    </row>
    <row r="10" spans="1:19" ht="20.100000000000001" customHeight="1" x14ac:dyDescent="0.25">
      <c r="A10" s="8" t="s">
        <v>173</v>
      </c>
      <c r="B10" s="19">
        <v>10678.3</v>
      </c>
      <c r="C10" s="140">
        <v>12185.14</v>
      </c>
      <c r="D10" s="247">
        <f t="shared" si="2"/>
        <v>7.5505726727152014E-2</v>
      </c>
      <c r="E10" s="215">
        <f t="shared" si="3"/>
        <v>8.3257359445802717E-2</v>
      </c>
      <c r="F10" s="52">
        <f t="shared" si="4"/>
        <v>0.14111234934399672</v>
      </c>
      <c r="H10" s="19">
        <v>2281.1929999999998</v>
      </c>
      <c r="I10" s="140">
        <v>2483.0529999999999</v>
      </c>
      <c r="J10" s="247">
        <f t="shared" si="5"/>
        <v>6.3968049078438879E-2</v>
      </c>
      <c r="K10" s="215">
        <f t="shared" si="6"/>
        <v>6.4065223455658585E-2</v>
      </c>
      <c r="L10" s="52">
        <f t="shared" si="0"/>
        <v>8.8488786349949416E-2</v>
      </c>
      <c r="N10" s="27">
        <f t="shared" si="1"/>
        <v>2.1362885478025531</v>
      </c>
      <c r="O10" s="152">
        <f t="shared" si="1"/>
        <v>2.0377714166599645</v>
      </c>
      <c r="P10" s="52">
        <f t="shared" si="7"/>
        <v>-4.6116022689877752E-2</v>
      </c>
    </row>
    <row r="11" spans="1:19" ht="20.100000000000001" customHeight="1" x14ac:dyDescent="0.25">
      <c r="A11" s="8" t="s">
        <v>166</v>
      </c>
      <c r="B11" s="19">
        <v>7521.8099999999995</v>
      </c>
      <c r="C11" s="140">
        <v>7824.18</v>
      </c>
      <c r="D11" s="247">
        <f t="shared" si="2"/>
        <v>5.3186343364913825E-2</v>
      </c>
      <c r="E11" s="215">
        <f t="shared" si="3"/>
        <v>5.3460244743077284E-2</v>
      </c>
      <c r="F11" s="52">
        <f t="shared" si="4"/>
        <v>4.0199101014250671E-2</v>
      </c>
      <c r="H11" s="19">
        <v>1999.7200000000003</v>
      </c>
      <c r="I11" s="140">
        <v>2331.9050000000002</v>
      </c>
      <c r="J11" s="247">
        <f t="shared" si="5"/>
        <v>5.6075126963451065E-2</v>
      </c>
      <c r="K11" s="215">
        <f t="shared" si="6"/>
        <v>6.016545555103639E-2</v>
      </c>
      <c r="L11" s="52">
        <f t="shared" si="0"/>
        <v>0.16611575620586877</v>
      </c>
      <c r="N11" s="27">
        <f t="shared" si="1"/>
        <v>2.6585622343558271</v>
      </c>
      <c r="O11" s="152">
        <f t="shared" si="1"/>
        <v>2.9803826087845628</v>
      </c>
      <c r="P11" s="52">
        <f t="shared" si="7"/>
        <v>0.12105053260365495</v>
      </c>
    </row>
    <row r="12" spans="1:19" ht="20.100000000000001" customHeight="1" x14ac:dyDescent="0.25">
      <c r="A12" s="8" t="s">
        <v>164</v>
      </c>
      <c r="B12" s="19">
        <v>10923.960000000001</v>
      </c>
      <c r="C12" s="140">
        <v>8710.7999999999993</v>
      </c>
      <c r="D12" s="247">
        <f t="shared" si="2"/>
        <v>7.7242776335028948E-2</v>
      </c>
      <c r="E12" s="215">
        <f t="shared" si="3"/>
        <v>5.9518249824006803E-2</v>
      </c>
      <c r="F12" s="52">
        <f t="shared" si="4"/>
        <v>-0.20259686047916703</v>
      </c>
      <c r="H12" s="19">
        <v>2612.866</v>
      </c>
      <c r="I12" s="140">
        <v>2203.8130000000001</v>
      </c>
      <c r="J12" s="247">
        <f t="shared" si="5"/>
        <v>7.3268653955796056E-2</v>
      </c>
      <c r="K12" s="215">
        <f t="shared" si="6"/>
        <v>5.6860555251734592E-2</v>
      </c>
      <c r="L12" s="52">
        <f t="shared" si="0"/>
        <v>-0.156553378550603</v>
      </c>
      <c r="N12" s="27">
        <f t="shared" si="1"/>
        <v>2.3918670518749607</v>
      </c>
      <c r="O12" s="152">
        <f t="shared" si="1"/>
        <v>2.5299777287964371</v>
      </c>
      <c r="P12" s="52">
        <f t="shared" si="7"/>
        <v>5.7741786615277298E-2</v>
      </c>
    </row>
    <row r="13" spans="1:19" ht="20.100000000000001" customHeight="1" x14ac:dyDescent="0.25">
      <c r="A13" s="8" t="s">
        <v>168</v>
      </c>
      <c r="B13" s="19">
        <v>7873.43</v>
      </c>
      <c r="C13" s="140">
        <v>6194.7000000000007</v>
      </c>
      <c r="D13" s="247">
        <f t="shared" si="2"/>
        <v>5.5672630848108834E-2</v>
      </c>
      <c r="E13" s="215">
        <f t="shared" si="3"/>
        <v>4.2326502983052648E-2</v>
      </c>
      <c r="F13" s="52">
        <f t="shared" si="4"/>
        <v>-0.213214571031939</v>
      </c>
      <c r="H13" s="19">
        <v>2656.433</v>
      </c>
      <c r="I13" s="140">
        <v>2192.2139999999999</v>
      </c>
      <c r="J13" s="247">
        <f t="shared" si="5"/>
        <v>7.449033751970334E-2</v>
      </c>
      <c r="K13" s="215">
        <f t="shared" si="6"/>
        <v>5.656128957884634E-2</v>
      </c>
      <c r="L13" s="52">
        <f t="shared" si="0"/>
        <v>-0.17475276056275466</v>
      </c>
      <c r="N13" s="27">
        <f t="shared" si="1"/>
        <v>3.3739208959754512</v>
      </c>
      <c r="O13" s="152">
        <f t="shared" si="1"/>
        <v>3.5388541818005708</v>
      </c>
      <c r="P13" s="52">
        <f t="shared" si="7"/>
        <v>4.8884751868918636E-2</v>
      </c>
    </row>
    <row r="14" spans="1:19" ht="20.100000000000001" customHeight="1" x14ac:dyDescent="0.25">
      <c r="A14" s="8" t="s">
        <v>175</v>
      </c>
      <c r="B14" s="19">
        <v>4619.29</v>
      </c>
      <c r="C14" s="140">
        <v>8844.75</v>
      </c>
      <c r="D14" s="247">
        <f t="shared" si="2"/>
        <v>3.2662769206097043E-2</v>
      </c>
      <c r="E14" s="215">
        <f t="shared" si="3"/>
        <v>6.0433489476383828E-2</v>
      </c>
      <c r="F14" s="52">
        <f t="shared" si="4"/>
        <v>0.91474230888296693</v>
      </c>
      <c r="H14" s="19">
        <v>1057.452</v>
      </c>
      <c r="I14" s="140">
        <v>2102.19</v>
      </c>
      <c r="J14" s="247">
        <f t="shared" si="5"/>
        <v>2.9652528932928232E-2</v>
      </c>
      <c r="K14" s="215">
        <f t="shared" si="6"/>
        <v>5.4238581333644884E-2</v>
      </c>
      <c r="L14" s="52">
        <f t="shared" si="0"/>
        <v>0.98797675922878769</v>
      </c>
      <c r="N14" s="27">
        <f t="shared" si="1"/>
        <v>2.2892089476954252</v>
      </c>
      <c r="O14" s="152">
        <f t="shared" si="1"/>
        <v>2.3767658780632579</v>
      </c>
      <c r="P14" s="52">
        <f t="shared" si="7"/>
        <v>3.824767959953039E-2</v>
      </c>
    </row>
    <row r="15" spans="1:19" ht="20.100000000000001" customHeight="1" x14ac:dyDescent="0.25">
      <c r="A15" s="8" t="s">
        <v>180</v>
      </c>
      <c r="B15" s="19">
        <v>1554.48</v>
      </c>
      <c r="C15" s="140">
        <v>7909.36</v>
      </c>
      <c r="D15" s="247">
        <f t="shared" si="2"/>
        <v>1.0991650551382081E-2</v>
      </c>
      <c r="E15" s="215">
        <f t="shared" si="3"/>
        <v>5.4042253803095755E-2</v>
      </c>
      <c r="F15" s="52">
        <f t="shared" si="4"/>
        <v>4.0881066337296064</v>
      </c>
      <c r="H15" s="19">
        <v>317.34800000000001</v>
      </c>
      <c r="I15" s="140">
        <v>1578.944</v>
      </c>
      <c r="J15" s="247">
        <f t="shared" si="5"/>
        <v>8.8989105432746921E-3</v>
      </c>
      <c r="K15" s="215">
        <f t="shared" si="6"/>
        <v>4.0738316976710279E-2</v>
      </c>
      <c r="L15" s="52">
        <f t="shared" si="0"/>
        <v>3.9754339085168331</v>
      </c>
      <c r="N15" s="27">
        <f t="shared" si="1"/>
        <v>2.0415058411816172</v>
      </c>
      <c r="O15" s="152">
        <f t="shared" si="1"/>
        <v>1.9962980569856477</v>
      </c>
      <c r="P15" s="52">
        <f t="shared" si="7"/>
        <v>-2.2144332523586299E-2</v>
      </c>
    </row>
    <row r="16" spans="1:19" ht="20.100000000000001" customHeight="1" x14ac:dyDescent="0.25">
      <c r="A16" s="8" t="s">
        <v>171</v>
      </c>
      <c r="B16" s="19">
        <v>3555.3100000000004</v>
      </c>
      <c r="C16" s="140">
        <v>3270.0299999999997</v>
      </c>
      <c r="D16" s="247">
        <f t="shared" si="2"/>
        <v>2.5139419691365749E-2</v>
      </c>
      <c r="E16" s="215">
        <f t="shared" si="3"/>
        <v>2.2343121466684688E-2</v>
      </c>
      <c r="F16" s="52">
        <f t="shared" si="4"/>
        <v>-8.0240541612405278E-2</v>
      </c>
      <c r="H16" s="19">
        <v>1024.307</v>
      </c>
      <c r="I16" s="140">
        <v>1035.4080000000001</v>
      </c>
      <c r="J16" s="247">
        <f t="shared" si="5"/>
        <v>2.8723093770403687E-2</v>
      </c>
      <c r="K16" s="215">
        <f t="shared" si="6"/>
        <v>2.6714550550381549E-2</v>
      </c>
      <c r="L16" s="52">
        <f t="shared" si="0"/>
        <v>1.0837571157865867E-2</v>
      </c>
      <c r="N16" s="27">
        <f t="shared" si="1"/>
        <v>2.8810624108727505</v>
      </c>
      <c r="O16" s="152">
        <f t="shared" si="1"/>
        <v>3.1663562719608085</v>
      </c>
      <c r="P16" s="52">
        <f t="shared" si="7"/>
        <v>9.9023839265472521E-2</v>
      </c>
    </row>
    <row r="17" spans="1:16" ht="20.100000000000001" customHeight="1" x14ac:dyDescent="0.25">
      <c r="A17" s="8" t="s">
        <v>174</v>
      </c>
      <c r="B17" s="19">
        <v>2842.0699999999997</v>
      </c>
      <c r="C17" s="140">
        <v>2602.14</v>
      </c>
      <c r="D17" s="247">
        <f t="shared" si="2"/>
        <v>2.0096135223718843E-2</v>
      </c>
      <c r="E17" s="215">
        <f t="shared" si="3"/>
        <v>1.7779632019681437E-2</v>
      </c>
      <c r="F17" s="52">
        <f t="shared" si="4"/>
        <v>-8.4420862258846499E-2</v>
      </c>
      <c r="H17" s="19">
        <v>1018.4780000000001</v>
      </c>
      <c r="I17" s="140">
        <v>948.55899999999997</v>
      </c>
      <c r="J17" s="247">
        <f t="shared" si="5"/>
        <v>2.8559639929330961E-2</v>
      </c>
      <c r="K17" s="215">
        <f t="shared" si="6"/>
        <v>2.4473760445659458E-2</v>
      </c>
      <c r="L17" s="52">
        <f t="shared" si="0"/>
        <v>-6.8650476495319579E-2</v>
      </c>
      <c r="N17" s="27">
        <f t="shared" si="1"/>
        <v>3.5835781666179938</v>
      </c>
      <c r="O17" s="152">
        <f t="shared" si="1"/>
        <v>3.6453034809810387</v>
      </c>
      <c r="P17" s="52">
        <f t="shared" si="7"/>
        <v>1.7224492251357335E-2</v>
      </c>
    </row>
    <row r="18" spans="1:16" ht="20.100000000000001" customHeight="1" x14ac:dyDescent="0.25">
      <c r="A18" s="8" t="s">
        <v>186</v>
      </c>
      <c r="B18" s="19">
        <v>1448.34</v>
      </c>
      <c r="C18" s="140">
        <v>4294.92</v>
      </c>
      <c r="D18" s="247">
        <f t="shared" si="2"/>
        <v>1.0241139905041378E-2</v>
      </c>
      <c r="E18" s="215">
        <f t="shared" si="3"/>
        <v>2.9345883447458709E-2</v>
      </c>
      <c r="F18" s="52">
        <f t="shared" si="4"/>
        <v>1.9654086747586894</v>
      </c>
      <c r="H18" s="19">
        <v>292.661</v>
      </c>
      <c r="I18" s="140">
        <v>929.46799999999996</v>
      </c>
      <c r="J18" s="247">
        <f t="shared" si="5"/>
        <v>8.2066502971668773E-3</v>
      </c>
      <c r="K18" s="215">
        <f t="shared" si="6"/>
        <v>2.3981193762229028E-2</v>
      </c>
      <c r="L18" s="52">
        <f t="shared" si="0"/>
        <v>2.1759202626930136</v>
      </c>
      <c r="N18" s="27">
        <f t="shared" si="1"/>
        <v>2.0206650372150188</v>
      </c>
      <c r="O18" s="152">
        <f t="shared" si="1"/>
        <v>2.1641101580471811</v>
      </c>
      <c r="P18" s="52">
        <f t="shared" si="7"/>
        <v>7.0989064585323614E-2</v>
      </c>
    </row>
    <row r="19" spans="1:16" ht="20.100000000000001" customHeight="1" x14ac:dyDescent="0.25">
      <c r="A19" s="8" t="s">
        <v>182</v>
      </c>
      <c r="B19" s="19">
        <v>2421.44</v>
      </c>
      <c r="C19" s="140">
        <v>2407.59</v>
      </c>
      <c r="D19" s="247">
        <f t="shared" si="2"/>
        <v>1.7121881472349998E-2</v>
      </c>
      <c r="E19" s="215">
        <f t="shared" si="3"/>
        <v>1.6450330979218965E-2</v>
      </c>
      <c r="F19" s="52">
        <f t="shared" si="4"/>
        <v>-5.7197370159904476E-3</v>
      </c>
      <c r="H19" s="19">
        <v>707.75300000000004</v>
      </c>
      <c r="I19" s="140">
        <v>677.50199999999995</v>
      </c>
      <c r="J19" s="247">
        <f t="shared" si="5"/>
        <v>1.9846448169625434E-2</v>
      </c>
      <c r="K19" s="215">
        <f t="shared" si="6"/>
        <v>1.7480221735764644E-2</v>
      </c>
      <c r="L19" s="52">
        <f t="shared" si="0"/>
        <v>-4.2742312642970202E-2</v>
      </c>
      <c r="N19" s="27">
        <f t="shared" si="1"/>
        <v>2.9228599511034759</v>
      </c>
      <c r="O19" s="152">
        <f t="shared" si="1"/>
        <v>2.8140256439011626</v>
      </c>
      <c r="P19" s="52">
        <f t="shared" si="7"/>
        <v>-3.7235553198922411E-2</v>
      </c>
    </row>
    <row r="20" spans="1:16" ht="20.100000000000001" customHeight="1" x14ac:dyDescent="0.25">
      <c r="A20" s="8" t="s">
        <v>169</v>
      </c>
      <c r="B20" s="19">
        <v>2620.2399999999998</v>
      </c>
      <c r="C20" s="140">
        <v>2598.2199999999998</v>
      </c>
      <c r="D20" s="247">
        <f t="shared" si="2"/>
        <v>1.8527586357337103E-2</v>
      </c>
      <c r="E20" s="215">
        <f t="shared" si="3"/>
        <v>1.7752847850683172E-2</v>
      </c>
      <c r="F20" s="52">
        <f t="shared" si="4"/>
        <v>-8.4038103379842997E-3</v>
      </c>
      <c r="H20" s="19">
        <v>634.97799999999995</v>
      </c>
      <c r="I20" s="140">
        <v>663.93900000000008</v>
      </c>
      <c r="J20" s="247">
        <f t="shared" si="5"/>
        <v>1.7805728786529224E-2</v>
      </c>
      <c r="K20" s="215">
        <f t="shared" si="6"/>
        <v>1.7130282920230264E-2</v>
      </c>
      <c r="L20" s="52">
        <f t="shared" si="0"/>
        <v>4.5609454185814517E-2</v>
      </c>
      <c r="N20" s="27">
        <f t="shared" si="1"/>
        <v>2.4233581656642138</v>
      </c>
      <c r="O20" s="152">
        <f t="shared" si="1"/>
        <v>2.5553609779002553</v>
      </c>
      <c r="P20" s="52">
        <f t="shared" si="7"/>
        <v>5.4471028718060373E-2</v>
      </c>
    </row>
    <row r="21" spans="1:16" ht="20.100000000000001" customHeight="1" x14ac:dyDescent="0.25">
      <c r="A21" s="8" t="s">
        <v>206</v>
      </c>
      <c r="B21" s="19">
        <v>1834.4099999999999</v>
      </c>
      <c r="C21" s="140">
        <v>2270.2299999999996</v>
      </c>
      <c r="D21" s="247">
        <f t="shared" si="2"/>
        <v>1.297102162006639E-2</v>
      </c>
      <c r="E21" s="215">
        <f t="shared" si="3"/>
        <v>1.5511791832891923E-2</v>
      </c>
      <c r="F21" s="52">
        <f t="shared" si="4"/>
        <v>0.23758047546622607</v>
      </c>
      <c r="H21" s="19">
        <v>416.452</v>
      </c>
      <c r="I21" s="140">
        <v>485.17600000000004</v>
      </c>
      <c r="J21" s="247">
        <f t="shared" si="5"/>
        <v>1.1677934297893265E-2</v>
      </c>
      <c r="K21" s="215">
        <f t="shared" si="6"/>
        <v>1.2518020700856008E-2</v>
      </c>
      <c r="L21" s="52">
        <f t="shared" si="0"/>
        <v>0.16502261965364567</v>
      </c>
      <c r="N21" s="27">
        <f t="shared" si="1"/>
        <v>2.2702231235111019</v>
      </c>
      <c r="O21" s="152">
        <f t="shared" si="1"/>
        <v>2.1371226703902253</v>
      </c>
      <c r="P21" s="52">
        <f t="shared" si="7"/>
        <v>-5.8628798087046574E-2</v>
      </c>
    </row>
    <row r="22" spans="1:16" ht="20.100000000000001" customHeight="1" x14ac:dyDescent="0.25">
      <c r="A22" s="8" t="s">
        <v>187</v>
      </c>
      <c r="B22" s="19">
        <v>968.6400000000001</v>
      </c>
      <c r="C22" s="140">
        <v>1749.73</v>
      </c>
      <c r="D22" s="247">
        <f t="shared" si="2"/>
        <v>6.8492051297480445E-3</v>
      </c>
      <c r="E22" s="215">
        <f t="shared" si="3"/>
        <v>1.195537347483118E-2</v>
      </c>
      <c r="F22" s="52">
        <f t="shared" si="4"/>
        <v>0.8063780145358439</v>
      </c>
      <c r="H22" s="19">
        <v>243.19400000000002</v>
      </c>
      <c r="I22" s="140">
        <v>451.34300000000002</v>
      </c>
      <c r="J22" s="247">
        <f t="shared" si="5"/>
        <v>6.8195219464472611E-3</v>
      </c>
      <c r="K22" s="215">
        <f t="shared" si="6"/>
        <v>1.1645095835710037E-2</v>
      </c>
      <c r="L22" s="52">
        <f t="shared" ref="L22" si="8">(I22-H22)/H22</f>
        <v>0.85589693824683166</v>
      </c>
      <c r="N22" s="27">
        <f t="shared" ref="N22" si="9">(H22/B22)*10</f>
        <v>2.510674760488933</v>
      </c>
      <c r="O22" s="152">
        <f t="shared" ref="O22" si="10">(I22/C22)*10</f>
        <v>2.5795008372720361</v>
      </c>
      <c r="P22" s="52">
        <f t="shared" ref="P22" si="11">(O22-N22)/N22</f>
        <v>2.7413378214587912E-2</v>
      </c>
    </row>
    <row r="23" spans="1:16" ht="20.100000000000001" customHeight="1" x14ac:dyDescent="0.25">
      <c r="A23" s="8" t="s">
        <v>178</v>
      </c>
      <c r="B23" s="19">
        <v>603.81000000000006</v>
      </c>
      <c r="C23" s="140">
        <v>1578.2</v>
      </c>
      <c r="D23" s="247">
        <f t="shared" si="2"/>
        <v>4.2695103953926811E-3</v>
      </c>
      <c r="E23" s="215">
        <f t="shared" si="3"/>
        <v>1.0783361100271794E-2</v>
      </c>
      <c r="F23" s="52">
        <f t="shared" si="4"/>
        <v>1.6137361090409232</v>
      </c>
      <c r="H23" s="19">
        <v>175.21600000000001</v>
      </c>
      <c r="I23" s="140">
        <v>422.47299999999996</v>
      </c>
      <c r="J23" s="247">
        <f t="shared" si="5"/>
        <v>4.9133175874762668E-3</v>
      </c>
      <c r="K23" s="215">
        <f t="shared" si="6"/>
        <v>1.0900221279603153E-2</v>
      </c>
      <c r="L23" s="52">
        <f t="shared" si="0"/>
        <v>1.4111553739384528</v>
      </c>
      <c r="N23" s="27">
        <f t="shared" si="1"/>
        <v>2.9018399827760391</v>
      </c>
      <c r="O23" s="152">
        <f t="shared" si="1"/>
        <v>2.676929413255607</v>
      </c>
      <c r="P23" s="52">
        <f t="shared" si="7"/>
        <v>-7.7506192917388875E-2</v>
      </c>
    </row>
    <row r="24" spans="1:16" ht="20.100000000000001" customHeight="1" x14ac:dyDescent="0.25">
      <c r="A24" s="8" t="s">
        <v>177</v>
      </c>
      <c r="B24" s="19">
        <v>1038.0300000000002</v>
      </c>
      <c r="C24" s="140">
        <v>1151.46</v>
      </c>
      <c r="D24" s="247">
        <f t="shared" si="2"/>
        <v>7.3398583589696512E-3</v>
      </c>
      <c r="E24" s="215">
        <f t="shared" si="3"/>
        <v>7.8675763353940956E-3</v>
      </c>
      <c r="F24" s="52">
        <f t="shared" si="4"/>
        <v>0.10927429843068101</v>
      </c>
      <c r="H24" s="19">
        <v>293.36799999999999</v>
      </c>
      <c r="I24" s="140">
        <v>336.90000000000003</v>
      </c>
      <c r="J24" s="247">
        <f t="shared" si="5"/>
        <v>8.2264756300950669E-3</v>
      </c>
      <c r="K24" s="215">
        <f t="shared" si="6"/>
        <v>8.6923532370075801E-3</v>
      </c>
      <c r="L24" s="52">
        <f t="shared" si="0"/>
        <v>0.14838700880805009</v>
      </c>
      <c r="N24" s="27">
        <f t="shared" si="1"/>
        <v>2.8261996281417678</v>
      </c>
      <c r="O24" s="152">
        <f t="shared" si="1"/>
        <v>2.9258506591631495</v>
      </c>
      <c r="P24" s="52">
        <f t="shared" si="7"/>
        <v>3.525972830408388E-2</v>
      </c>
    </row>
    <row r="25" spans="1:16" ht="20.100000000000001" customHeight="1" x14ac:dyDescent="0.25">
      <c r="A25" s="8" t="s">
        <v>199</v>
      </c>
      <c r="B25" s="19">
        <v>1051.2</v>
      </c>
      <c r="C25" s="140">
        <v>1528.26</v>
      </c>
      <c r="D25" s="247">
        <f t="shared" si="2"/>
        <v>7.4329827721249832E-3</v>
      </c>
      <c r="E25" s="215">
        <f t="shared" si="3"/>
        <v>1.0442136253390808E-2</v>
      </c>
      <c r="F25" s="52">
        <f t="shared" si="4"/>
        <v>0.45382420091324194</v>
      </c>
      <c r="H25" s="19">
        <v>212.34100000000001</v>
      </c>
      <c r="I25" s="140">
        <v>311.80899999999997</v>
      </c>
      <c r="J25" s="247">
        <f t="shared" si="5"/>
        <v>5.9543578773759128E-3</v>
      </c>
      <c r="K25" s="215">
        <f t="shared" si="6"/>
        <v>8.0449806188129889E-3</v>
      </c>
      <c r="L25" s="52">
        <f t="shared" si="0"/>
        <v>0.46843520563621699</v>
      </c>
      <c r="N25" s="27">
        <f t="shared" si="1"/>
        <v>2.0199866818873669</v>
      </c>
      <c r="O25" s="152">
        <f t="shared" si="1"/>
        <v>2.0402876473898419</v>
      </c>
      <c r="P25" s="52">
        <f t="shared" si="7"/>
        <v>1.0050049183248543E-2</v>
      </c>
    </row>
    <row r="26" spans="1:16" ht="20.100000000000001" customHeight="1" x14ac:dyDescent="0.25">
      <c r="A26" s="8" t="s">
        <v>179</v>
      </c>
      <c r="B26" s="19">
        <v>835.59999999999991</v>
      </c>
      <c r="C26" s="140">
        <v>748.79000000000008</v>
      </c>
      <c r="D26" s="247">
        <f t="shared" si="2"/>
        <v>5.9084859250262889E-3</v>
      </c>
      <c r="E26" s="215">
        <f t="shared" si="3"/>
        <v>5.1162545674011649E-3</v>
      </c>
      <c r="F26" s="52">
        <f t="shared" si="4"/>
        <v>-0.10388942077549047</v>
      </c>
      <c r="H26" s="19">
        <v>278.37099999999998</v>
      </c>
      <c r="I26" s="140">
        <v>296.03899999999999</v>
      </c>
      <c r="J26" s="247">
        <f t="shared" si="5"/>
        <v>7.8059374152095453E-3</v>
      </c>
      <c r="K26" s="215">
        <f t="shared" si="6"/>
        <v>7.6380990202745223E-3</v>
      </c>
      <c r="L26" s="52">
        <f t="shared" si="0"/>
        <v>6.3469255058896251E-2</v>
      </c>
      <c r="N26" s="27">
        <f t="shared" si="1"/>
        <v>3.3313906175203449</v>
      </c>
      <c r="O26" s="152">
        <f t="shared" si="1"/>
        <v>3.9535650850038055</v>
      </c>
      <c r="P26" s="52">
        <f t="shared" si="7"/>
        <v>0.18676118741865338</v>
      </c>
    </row>
    <row r="27" spans="1:16" ht="20.100000000000001" customHeight="1" x14ac:dyDescent="0.25">
      <c r="A27" s="8" t="s">
        <v>172</v>
      </c>
      <c r="B27" s="19">
        <v>933.3</v>
      </c>
      <c r="C27" s="140">
        <v>897.38</v>
      </c>
      <c r="D27" s="247">
        <f t="shared" si="2"/>
        <v>6.59931775230617E-3</v>
      </c>
      <c r="E27" s="215">
        <f t="shared" si="3"/>
        <v>6.1315248917513006E-3</v>
      </c>
      <c r="F27" s="52">
        <f t="shared" si="4"/>
        <v>-3.8487088824600835E-2</v>
      </c>
      <c r="H27" s="19">
        <v>312.00900000000001</v>
      </c>
      <c r="I27" s="140">
        <v>293.98599999999999</v>
      </c>
      <c r="J27" s="247">
        <f t="shared" si="5"/>
        <v>8.7491970319541739E-3</v>
      </c>
      <c r="K27" s="215">
        <f t="shared" si="6"/>
        <v>7.585129589596052E-3</v>
      </c>
      <c r="L27" s="52">
        <f t="shared" si="0"/>
        <v>-5.7764359361428756E-2</v>
      </c>
      <c r="N27" s="27">
        <f t="shared" si="1"/>
        <v>3.3430729668916745</v>
      </c>
      <c r="O27" s="152">
        <f t="shared" si="1"/>
        <v>3.2760480509928902</v>
      </c>
      <c r="P27" s="52">
        <f t="shared" si="7"/>
        <v>-2.0048894105085247E-2</v>
      </c>
    </row>
    <row r="28" spans="1:16" ht="20.100000000000001" customHeight="1" x14ac:dyDescent="0.25">
      <c r="A28" s="8" t="s">
        <v>176</v>
      </c>
      <c r="B28" s="19">
        <v>751.62000000000012</v>
      </c>
      <c r="C28" s="140">
        <v>1086.6599999999999</v>
      </c>
      <c r="D28" s="247">
        <f t="shared" si="2"/>
        <v>5.314667533470872E-3</v>
      </c>
      <c r="E28" s="215">
        <f t="shared" si="3"/>
        <v>7.4248176233819201E-3</v>
      </c>
      <c r="F28" s="52">
        <f t="shared" si="4"/>
        <v>0.44575716452462638</v>
      </c>
      <c r="H28" s="19">
        <v>203.047</v>
      </c>
      <c r="I28" s="140">
        <v>287.53100000000001</v>
      </c>
      <c r="J28" s="247">
        <f t="shared" si="5"/>
        <v>5.6937402759125507E-3</v>
      </c>
      <c r="K28" s="215">
        <f t="shared" si="6"/>
        <v>7.4185842047789436E-3</v>
      </c>
      <c r="L28" s="52">
        <f t="shared" si="0"/>
        <v>0.41608100587548702</v>
      </c>
      <c r="N28" s="27">
        <f t="shared" si="1"/>
        <v>2.7014581836566345</v>
      </c>
      <c r="O28" s="152">
        <f t="shared" si="1"/>
        <v>2.6460070307179802</v>
      </c>
      <c r="P28" s="52">
        <f t="shared" si="7"/>
        <v>-2.052637841078734E-2</v>
      </c>
    </row>
    <row r="29" spans="1:16" ht="20.100000000000001" customHeight="1" x14ac:dyDescent="0.25">
      <c r="A29" s="8" t="s">
        <v>188</v>
      </c>
      <c r="B29" s="19">
        <v>504.54</v>
      </c>
      <c r="C29" s="140">
        <v>994.26</v>
      </c>
      <c r="D29" s="247">
        <f t="shared" si="2"/>
        <v>3.567577176415467E-3</v>
      </c>
      <c r="E29" s="215">
        <f t="shared" si="3"/>
        <v>6.793476496994192E-3</v>
      </c>
      <c r="F29" s="52">
        <f>(C29-B29)/B29</f>
        <v>0.97062670947794016</v>
      </c>
      <c r="H29" s="19">
        <v>131.88</v>
      </c>
      <c r="I29" s="140">
        <v>244.56599999999997</v>
      </c>
      <c r="J29" s="247">
        <f t="shared" si="5"/>
        <v>3.6981116075950255E-3</v>
      </c>
      <c r="K29" s="215">
        <f t="shared" si="6"/>
        <v>6.3100447069219211E-3</v>
      </c>
      <c r="L29" s="52">
        <f t="shared" si="0"/>
        <v>0.85445859872611452</v>
      </c>
      <c r="N29" s="27">
        <f t="shared" si="1"/>
        <v>2.6138660958496844</v>
      </c>
      <c r="O29" s="152">
        <f t="shared" si="1"/>
        <v>2.4597791322189364</v>
      </c>
      <c r="P29" s="52">
        <f>(O29-N29)/N29</f>
        <v>-5.8949830626522308E-2</v>
      </c>
    </row>
    <row r="30" spans="1:16" ht="20.100000000000001" customHeight="1" x14ac:dyDescent="0.25">
      <c r="A30" s="8" t="s">
        <v>207</v>
      </c>
      <c r="B30" s="19">
        <v>460.27</v>
      </c>
      <c r="C30" s="140">
        <v>773.26</v>
      </c>
      <c r="D30" s="247">
        <f t="shared" si="2"/>
        <v>3.2545462143511849E-3</v>
      </c>
      <c r="E30" s="215">
        <f t="shared" si="3"/>
        <v>5.2834506427551437E-3</v>
      </c>
      <c r="F30" s="52">
        <f t="shared" si="4"/>
        <v>0.68001390488191715</v>
      </c>
      <c r="H30" s="19">
        <v>133.94300000000001</v>
      </c>
      <c r="I30" s="140">
        <v>241.994</v>
      </c>
      <c r="J30" s="247">
        <f t="shared" si="5"/>
        <v>3.7559612000007628E-3</v>
      </c>
      <c r="K30" s="215">
        <f t="shared" si="6"/>
        <v>6.2436845628863523E-3</v>
      </c>
      <c r="L30" s="52">
        <f t="shared" si="0"/>
        <v>0.8066938921780159</v>
      </c>
      <c r="N30" s="27">
        <f t="shared" si="1"/>
        <v>2.9100962478545207</v>
      </c>
      <c r="O30" s="152">
        <f t="shared" si="1"/>
        <v>3.1295295243514469</v>
      </c>
      <c r="P30" s="52">
        <f t="shared" si="7"/>
        <v>7.5404130244387704E-2</v>
      </c>
    </row>
    <row r="31" spans="1:16" ht="20.100000000000001" customHeight="1" x14ac:dyDescent="0.25">
      <c r="A31" s="8" t="s">
        <v>190</v>
      </c>
      <c r="B31" s="19">
        <v>2002.7600000000002</v>
      </c>
      <c r="C31" s="140">
        <v>798.42</v>
      </c>
      <c r="D31" s="247">
        <f t="shared" si="2"/>
        <v>1.4161416073726249E-2</v>
      </c>
      <c r="E31" s="215">
        <f t="shared" si="3"/>
        <v>5.4553612784685119E-3</v>
      </c>
      <c r="F31" s="52">
        <f t="shared" si="4"/>
        <v>-0.60134015059218282</v>
      </c>
      <c r="H31" s="19">
        <v>334.99900000000002</v>
      </c>
      <c r="I31" s="140">
        <v>221.126</v>
      </c>
      <c r="J31" s="247">
        <f t="shared" si="5"/>
        <v>9.3938708707364729E-3</v>
      </c>
      <c r="K31" s="215">
        <f t="shared" si="6"/>
        <v>5.7052695217766044E-3</v>
      </c>
      <c r="L31" s="52">
        <f t="shared" si="0"/>
        <v>-0.33992041767288861</v>
      </c>
      <c r="N31" s="27">
        <f t="shared" si="1"/>
        <v>1.6726866923645369</v>
      </c>
      <c r="O31" s="152">
        <f t="shared" si="1"/>
        <v>2.7695448510808851</v>
      </c>
      <c r="P31" s="52">
        <f t="shared" si="7"/>
        <v>0.65574632937732757</v>
      </c>
    </row>
    <row r="32" spans="1:16" ht="20.100000000000001" customHeight="1" thickBot="1" x14ac:dyDescent="0.3">
      <c r="A32" s="8" t="s">
        <v>17</v>
      </c>
      <c r="B32" s="19">
        <f>B33-SUM(B7:B31)</f>
        <v>5968.7100000000501</v>
      </c>
      <c r="C32" s="140">
        <f>C33-SUM(C7:C31)</f>
        <v>6284.3099999999977</v>
      </c>
      <c r="D32" s="247">
        <f t="shared" si="2"/>
        <v>4.220445072470555E-2</v>
      </c>
      <c r="E32" s="215">
        <f t="shared" si="3"/>
        <v>4.2938780887117611E-2</v>
      </c>
      <c r="F32" s="52">
        <f t="shared" si="4"/>
        <v>5.2875747020703801E-2</v>
      </c>
      <c r="H32" s="19">
        <f>H33-SUM(H7:H31)</f>
        <v>1763.7560000000012</v>
      </c>
      <c r="I32" s="140">
        <f>I33-SUM(I7:I31)</f>
        <v>1889.0380000000005</v>
      </c>
      <c r="J32" s="247">
        <f t="shared" si="5"/>
        <v>4.9458344984572161E-2</v>
      </c>
      <c r="K32" s="215">
        <f t="shared" si="6"/>
        <v>4.8739048899169864E-2</v>
      </c>
      <c r="L32" s="52">
        <f t="shared" si="0"/>
        <v>7.1031367150557759E-2</v>
      </c>
      <c r="N32" s="27">
        <f t="shared" si="1"/>
        <v>2.9550036775115336</v>
      </c>
      <c r="O32" s="152">
        <f t="shared" si="1"/>
        <v>3.0059592859041029</v>
      </c>
      <c r="P32" s="52">
        <f t="shared" si="7"/>
        <v>1.7243839248105439E-2</v>
      </c>
    </row>
    <row r="33" spans="1:16" ht="26.25" customHeight="1" thickBot="1" x14ac:dyDescent="0.3">
      <c r="A33" s="12" t="s">
        <v>18</v>
      </c>
      <c r="B33" s="17">
        <v>141423.71000000005</v>
      </c>
      <c r="C33" s="145">
        <v>146355.11000000004</v>
      </c>
      <c r="D33" s="243">
        <f>SUM(D7:D32)</f>
        <v>1</v>
      </c>
      <c r="E33" s="244">
        <f>SUM(E7:E32)</f>
        <v>0.99999999999999978</v>
      </c>
      <c r="F33" s="57">
        <f t="shared" si="4"/>
        <v>3.4869683449826001E-2</v>
      </c>
      <c r="G33" s="1"/>
      <c r="H33" s="17">
        <v>35661.444000000003</v>
      </c>
      <c r="I33" s="145">
        <v>38758.203999999991</v>
      </c>
      <c r="J33" s="243">
        <f>SUM(J7:J32)</f>
        <v>0.99999999999999989</v>
      </c>
      <c r="K33" s="244">
        <f>SUM(K7:K32)</f>
        <v>1.0000000000000002</v>
      </c>
      <c r="L33" s="57">
        <f t="shared" si="0"/>
        <v>8.6837762374400412E-2</v>
      </c>
      <c r="N33" s="29">
        <f t="shared" si="1"/>
        <v>2.5216029193407516</v>
      </c>
      <c r="O33" s="146">
        <f t="shared" si="1"/>
        <v>2.6482303214421403</v>
      </c>
      <c r="P33" s="57">
        <f t="shared" si="7"/>
        <v>5.0217027086284532E-2</v>
      </c>
    </row>
    <row r="35" spans="1:16" ht="15.75" thickBot="1" x14ac:dyDescent="0.3"/>
    <row r="36" spans="1:16" x14ac:dyDescent="0.25">
      <c r="A36" s="353" t="s">
        <v>2</v>
      </c>
      <c r="B36" s="347" t="s">
        <v>1</v>
      </c>
      <c r="C36" s="340"/>
      <c r="D36" s="347" t="s">
        <v>104</v>
      </c>
      <c r="E36" s="340"/>
      <c r="F36" s="130" t="s">
        <v>0</v>
      </c>
      <c r="H36" s="356" t="s">
        <v>19</v>
      </c>
      <c r="I36" s="357"/>
      <c r="J36" s="347" t="s">
        <v>104</v>
      </c>
      <c r="K36" s="345"/>
      <c r="L36" s="130" t="s">
        <v>0</v>
      </c>
      <c r="N36" s="339" t="s">
        <v>22</v>
      </c>
      <c r="O36" s="340"/>
      <c r="P36" s="130" t="s">
        <v>0</v>
      </c>
    </row>
    <row r="37" spans="1:16" x14ac:dyDescent="0.25">
      <c r="A37" s="354"/>
      <c r="B37" s="348" t="str">
        <f>B5</f>
        <v>jan-maio</v>
      </c>
      <c r="C37" s="342"/>
      <c r="D37" s="348" t="str">
        <f>B5</f>
        <v>jan-maio</v>
      </c>
      <c r="E37" s="342"/>
      <c r="F37" s="131" t="str">
        <f>F5</f>
        <v>2023/2022</v>
      </c>
      <c r="H37" s="337" t="str">
        <f>B5</f>
        <v>jan-maio</v>
      </c>
      <c r="I37" s="342"/>
      <c r="J37" s="348" t="str">
        <f>B5</f>
        <v>jan-maio</v>
      </c>
      <c r="K37" s="338"/>
      <c r="L37" s="131" t="str">
        <f>L5</f>
        <v>2023/2022</v>
      </c>
      <c r="N37" s="337" t="str">
        <f>B5</f>
        <v>jan-maio</v>
      </c>
      <c r="O37" s="338"/>
      <c r="P37" s="131" t="str">
        <f>P5</f>
        <v>2023/2022</v>
      </c>
    </row>
    <row r="38" spans="1:16" ht="19.5" customHeight="1" thickBot="1" x14ac:dyDescent="0.3">
      <c r="A38" s="355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167</v>
      </c>
      <c r="B39" s="39">
        <v>25685.1</v>
      </c>
      <c r="C39" s="147">
        <v>18199.29</v>
      </c>
      <c r="D39" s="247">
        <f t="shared" ref="D39:D61" si="12">B39/$B$62</f>
        <v>0.38578270477607191</v>
      </c>
      <c r="E39" s="246">
        <f t="shared" ref="E39:E61" si="13">C39/$C$62</f>
        <v>0.27271979375585176</v>
      </c>
      <c r="F39" s="52">
        <f>(C39-B39)/B39</f>
        <v>-0.29144562411670571</v>
      </c>
      <c r="H39" s="39">
        <v>5304.6530000000002</v>
      </c>
      <c r="I39" s="147">
        <v>4044.9019999999996</v>
      </c>
      <c r="J39" s="247">
        <f t="shared" ref="J39:J61" si="14">H39/$H$62</f>
        <v>0.34941461483855762</v>
      </c>
      <c r="K39" s="246">
        <f t="shared" ref="K39:K61" si="15">I39/$I$62</f>
        <v>0.25372186692633691</v>
      </c>
      <c r="L39" s="52">
        <f t="shared" ref="L39:L62" si="16">(I39-H39)/H39</f>
        <v>-0.23748037807562541</v>
      </c>
      <c r="N39" s="27">
        <f t="shared" ref="N39:O62" si="17">(H39/B39)*10</f>
        <v>2.0652646865303232</v>
      </c>
      <c r="O39" s="151">
        <f t="shared" si="17"/>
        <v>2.2225603306502615</v>
      </c>
      <c r="P39" s="61">
        <f t="shared" si="7"/>
        <v>7.6162462441653117E-2</v>
      </c>
    </row>
    <row r="40" spans="1:16" ht="20.100000000000001" customHeight="1" x14ac:dyDescent="0.25">
      <c r="A40" s="38" t="s">
        <v>173</v>
      </c>
      <c r="B40" s="19">
        <v>10678.3</v>
      </c>
      <c r="C40" s="140">
        <v>12185.14</v>
      </c>
      <c r="D40" s="247">
        <f t="shared" si="12"/>
        <v>0.16038494911097595</v>
      </c>
      <c r="E40" s="215">
        <f t="shared" si="13"/>
        <v>0.18259662149931008</v>
      </c>
      <c r="F40" s="52">
        <f t="shared" ref="F40:F62" si="18">(C40-B40)/B40</f>
        <v>0.14111234934399672</v>
      </c>
      <c r="H40" s="19">
        <v>2281.1929999999998</v>
      </c>
      <c r="I40" s="140">
        <v>2483.0529999999999</v>
      </c>
      <c r="J40" s="247">
        <f t="shared" si="14"/>
        <v>0.15026094514898783</v>
      </c>
      <c r="K40" s="215">
        <f t="shared" si="15"/>
        <v>0.15575280756790688</v>
      </c>
      <c r="L40" s="52">
        <f t="shared" si="16"/>
        <v>8.8488786349949416E-2</v>
      </c>
      <c r="N40" s="27">
        <f t="shared" si="17"/>
        <v>2.1362885478025531</v>
      </c>
      <c r="O40" s="152">
        <f t="shared" si="17"/>
        <v>2.0377714166599645</v>
      </c>
      <c r="P40" s="52">
        <f t="shared" si="7"/>
        <v>-4.6116022689877752E-2</v>
      </c>
    </row>
    <row r="41" spans="1:16" ht="20.100000000000001" customHeight="1" x14ac:dyDescent="0.25">
      <c r="A41" s="38" t="s">
        <v>164</v>
      </c>
      <c r="B41" s="19">
        <v>10923.960000000001</v>
      </c>
      <c r="C41" s="140">
        <v>8710.7999999999993</v>
      </c>
      <c r="D41" s="247">
        <f t="shared" si="12"/>
        <v>0.16407469060527771</v>
      </c>
      <c r="E41" s="215">
        <f t="shared" si="13"/>
        <v>0.13053298120138054</v>
      </c>
      <c r="F41" s="52">
        <f t="shared" si="18"/>
        <v>-0.20259686047916703</v>
      </c>
      <c r="H41" s="19">
        <v>2612.866</v>
      </c>
      <c r="I41" s="140">
        <v>2203.8130000000001</v>
      </c>
      <c r="J41" s="247">
        <f t="shared" si="14"/>
        <v>0.17210806569529857</v>
      </c>
      <c r="K41" s="215">
        <f t="shared" si="15"/>
        <v>0.13823710653967178</v>
      </c>
      <c r="L41" s="52">
        <f t="shared" si="16"/>
        <v>-0.156553378550603</v>
      </c>
      <c r="N41" s="27">
        <f t="shared" si="17"/>
        <v>2.3918670518749607</v>
      </c>
      <c r="O41" s="152">
        <f t="shared" si="17"/>
        <v>2.5299777287964371</v>
      </c>
      <c r="P41" s="52">
        <f t="shared" si="7"/>
        <v>5.7741786615277298E-2</v>
      </c>
    </row>
    <row r="42" spans="1:16" ht="20.100000000000001" customHeight="1" x14ac:dyDescent="0.25">
      <c r="A42" s="38" t="s">
        <v>175</v>
      </c>
      <c r="B42" s="19">
        <v>4619.29</v>
      </c>
      <c r="C42" s="140">
        <v>8844.75</v>
      </c>
      <c r="D42" s="247">
        <f t="shared" si="12"/>
        <v>6.9380387475425881E-2</v>
      </c>
      <c r="E42" s="215">
        <f t="shared" si="13"/>
        <v>0.13254024721964811</v>
      </c>
      <c r="F42" s="52">
        <f t="shared" si="18"/>
        <v>0.91474230888296693</v>
      </c>
      <c r="H42" s="19">
        <v>1057.452</v>
      </c>
      <c r="I42" s="140">
        <v>2102.19</v>
      </c>
      <c r="J42" s="247">
        <f t="shared" si="14"/>
        <v>6.965378947317806E-2</v>
      </c>
      <c r="K42" s="215">
        <f t="shared" si="15"/>
        <v>0.13186266847351957</v>
      </c>
      <c r="L42" s="52">
        <f t="shared" si="16"/>
        <v>0.98797675922878769</v>
      </c>
      <c r="N42" s="27">
        <f t="shared" si="17"/>
        <v>2.2892089476954252</v>
      </c>
      <c r="O42" s="152">
        <f t="shared" si="17"/>
        <v>2.3767658780632579</v>
      </c>
      <c r="P42" s="52">
        <f t="shared" si="7"/>
        <v>3.824767959953039E-2</v>
      </c>
    </row>
    <row r="43" spans="1:16" ht="20.100000000000001" customHeight="1" x14ac:dyDescent="0.25">
      <c r="A43" s="38" t="s">
        <v>174</v>
      </c>
      <c r="B43" s="19">
        <v>2842.0699999999997</v>
      </c>
      <c r="C43" s="140">
        <v>2602.14</v>
      </c>
      <c r="D43" s="247">
        <f t="shared" si="12"/>
        <v>4.2687061828177837E-2</v>
      </c>
      <c r="E43" s="215">
        <f t="shared" si="13"/>
        <v>3.8993558766515175E-2</v>
      </c>
      <c r="F43" s="52">
        <f t="shared" si="18"/>
        <v>-8.4420862258846499E-2</v>
      </c>
      <c r="H43" s="19">
        <v>1018.4780000000001</v>
      </c>
      <c r="I43" s="140">
        <v>948.55899999999997</v>
      </c>
      <c r="J43" s="247">
        <f t="shared" si="14"/>
        <v>6.7086593240225992E-2</v>
      </c>
      <c r="K43" s="215">
        <f t="shared" si="15"/>
        <v>5.949962702922821E-2</v>
      </c>
      <c r="L43" s="52">
        <f t="shared" si="16"/>
        <v>-6.8650476495319579E-2</v>
      </c>
      <c r="N43" s="27">
        <f t="shared" si="17"/>
        <v>3.5835781666179938</v>
      </c>
      <c r="O43" s="152">
        <f t="shared" si="17"/>
        <v>3.6453034809810387</v>
      </c>
      <c r="P43" s="52">
        <f t="shared" si="7"/>
        <v>1.7224492251357335E-2</v>
      </c>
    </row>
    <row r="44" spans="1:16" ht="20.100000000000001" customHeight="1" x14ac:dyDescent="0.25">
      <c r="A44" s="38" t="s">
        <v>186</v>
      </c>
      <c r="B44" s="19">
        <v>1448.34</v>
      </c>
      <c r="C44" s="140">
        <v>4294.92</v>
      </c>
      <c r="D44" s="247">
        <f t="shared" si="12"/>
        <v>2.1753644044032374E-2</v>
      </c>
      <c r="E44" s="215">
        <f t="shared" si="13"/>
        <v>6.436018639177038E-2</v>
      </c>
      <c r="F44" s="52">
        <f t="shared" si="18"/>
        <v>1.9654086747586894</v>
      </c>
      <c r="H44" s="19">
        <v>292.661</v>
      </c>
      <c r="I44" s="140">
        <v>929.46799999999996</v>
      </c>
      <c r="J44" s="247">
        <f t="shared" si="14"/>
        <v>1.9277421273977226E-2</v>
      </c>
      <c r="K44" s="215">
        <f t="shared" si="15"/>
        <v>5.830211861950884E-2</v>
      </c>
      <c r="L44" s="52">
        <f t="shared" si="16"/>
        <v>2.1759202626930136</v>
      </c>
      <c r="N44" s="27">
        <f t="shared" si="17"/>
        <v>2.0206650372150188</v>
      </c>
      <c r="O44" s="152">
        <f t="shared" si="17"/>
        <v>2.1641101580471811</v>
      </c>
      <c r="P44" s="52">
        <f t="shared" si="7"/>
        <v>7.0989064585323614E-2</v>
      </c>
    </row>
    <row r="45" spans="1:16" ht="20.100000000000001" customHeight="1" x14ac:dyDescent="0.25">
      <c r="A45" s="38" t="s">
        <v>169</v>
      </c>
      <c r="B45" s="19">
        <v>2620.2399999999998</v>
      </c>
      <c r="C45" s="140">
        <v>2598.2199999999998</v>
      </c>
      <c r="D45" s="247">
        <f t="shared" si="12"/>
        <v>3.9355239978137307E-2</v>
      </c>
      <c r="E45" s="215">
        <f t="shared" si="13"/>
        <v>3.8934816827048142E-2</v>
      </c>
      <c r="F45" s="52">
        <f t="shared" si="18"/>
        <v>-8.4038103379842997E-3</v>
      </c>
      <c r="H45" s="19">
        <v>634.97799999999995</v>
      </c>
      <c r="I45" s="140">
        <v>663.93900000000008</v>
      </c>
      <c r="J45" s="247">
        <f t="shared" si="14"/>
        <v>4.1825656324920336E-2</v>
      </c>
      <c r="K45" s="215">
        <f t="shared" si="15"/>
        <v>4.1646458333281067E-2</v>
      </c>
      <c r="L45" s="52">
        <f t="shared" si="16"/>
        <v>4.5609454185814517E-2</v>
      </c>
      <c r="N45" s="27">
        <f t="shared" si="17"/>
        <v>2.4233581656642138</v>
      </c>
      <c r="O45" s="152">
        <f t="shared" si="17"/>
        <v>2.5553609779002553</v>
      </c>
      <c r="P45" s="52">
        <f t="shared" si="7"/>
        <v>5.4471028718060373E-2</v>
      </c>
    </row>
    <row r="46" spans="1:16" ht="20.100000000000001" customHeight="1" x14ac:dyDescent="0.25">
      <c r="A46" s="38" t="s">
        <v>187</v>
      </c>
      <c r="B46" s="19">
        <v>968.6400000000001</v>
      </c>
      <c r="C46" s="140">
        <v>1749.73</v>
      </c>
      <c r="D46" s="247">
        <f t="shared" si="12"/>
        <v>1.4548690063667042E-2</v>
      </c>
      <c r="E46" s="215">
        <f t="shared" si="13"/>
        <v>2.6220034118277495E-2</v>
      </c>
      <c r="F46" s="52">
        <f t="shared" si="18"/>
        <v>0.8063780145358439</v>
      </c>
      <c r="H46" s="19">
        <v>243.19400000000002</v>
      </c>
      <c r="I46" s="140">
        <v>451.34300000000002</v>
      </c>
      <c r="J46" s="247">
        <f t="shared" si="14"/>
        <v>1.6019056824461128E-2</v>
      </c>
      <c r="K46" s="215">
        <f t="shared" si="15"/>
        <v>2.8311090994079389E-2</v>
      </c>
      <c r="L46" s="52">
        <f t="shared" si="16"/>
        <v>0.85589693824683166</v>
      </c>
      <c r="N46" s="27">
        <f t="shared" si="17"/>
        <v>2.510674760488933</v>
      </c>
      <c r="O46" s="152">
        <f t="shared" si="17"/>
        <v>2.5795008372720361</v>
      </c>
      <c r="P46" s="52">
        <f t="shared" si="7"/>
        <v>2.7413378214587912E-2</v>
      </c>
    </row>
    <row r="47" spans="1:16" ht="20.100000000000001" customHeight="1" x14ac:dyDescent="0.25">
      <c r="A47" s="38" t="s">
        <v>178</v>
      </c>
      <c r="B47" s="19">
        <v>603.81000000000006</v>
      </c>
      <c r="C47" s="140">
        <v>1578.2</v>
      </c>
      <c r="D47" s="247">
        <f t="shared" si="12"/>
        <v>9.0690499538970057E-3</v>
      </c>
      <c r="E47" s="215">
        <f t="shared" si="13"/>
        <v>2.3649624710935714E-2</v>
      </c>
      <c r="F47" s="52">
        <f t="shared" si="18"/>
        <v>1.6137361090409232</v>
      </c>
      <c r="H47" s="19">
        <v>175.21600000000001</v>
      </c>
      <c r="I47" s="140">
        <v>422.47299999999996</v>
      </c>
      <c r="J47" s="247">
        <f t="shared" si="14"/>
        <v>1.1541382848897509E-2</v>
      </c>
      <c r="K47" s="215">
        <f t="shared" si="15"/>
        <v>2.6500181780910969E-2</v>
      </c>
      <c r="L47" s="52">
        <f t="shared" si="16"/>
        <v>1.4111553739384528</v>
      </c>
      <c r="N47" s="27">
        <f t="shared" si="17"/>
        <v>2.9018399827760391</v>
      </c>
      <c r="O47" s="152">
        <f t="shared" si="17"/>
        <v>2.676929413255607</v>
      </c>
      <c r="P47" s="52">
        <f t="shared" si="7"/>
        <v>-7.7506192917388875E-2</v>
      </c>
    </row>
    <row r="48" spans="1:16" ht="20.100000000000001" customHeight="1" x14ac:dyDescent="0.25">
      <c r="A48" s="38" t="s">
        <v>177</v>
      </c>
      <c r="B48" s="19">
        <v>1038.0300000000002</v>
      </c>
      <c r="C48" s="140">
        <v>1151.46</v>
      </c>
      <c r="D48" s="247">
        <f t="shared" si="12"/>
        <v>1.5590907609419703E-2</v>
      </c>
      <c r="E48" s="215">
        <f t="shared" si="13"/>
        <v>1.7254845310894714E-2</v>
      </c>
      <c r="F48" s="52">
        <f t="shared" si="18"/>
        <v>0.10927429843068101</v>
      </c>
      <c r="H48" s="19">
        <v>293.36799999999999</v>
      </c>
      <c r="I48" s="140">
        <v>336.90000000000003</v>
      </c>
      <c r="J48" s="247">
        <f t="shared" si="14"/>
        <v>1.932399098036346E-2</v>
      </c>
      <c r="K48" s="215">
        <f t="shared" si="15"/>
        <v>2.1132501347988882E-2</v>
      </c>
      <c r="L48" s="52">
        <f t="shared" si="16"/>
        <v>0.14838700880805009</v>
      </c>
      <c r="N48" s="27">
        <f t="shared" si="17"/>
        <v>2.8261996281417678</v>
      </c>
      <c r="O48" s="152">
        <f t="shared" si="17"/>
        <v>2.9258506591631495</v>
      </c>
      <c r="P48" s="52">
        <f t="shared" si="7"/>
        <v>3.525972830408388E-2</v>
      </c>
    </row>
    <row r="49" spans="1:16" ht="20.100000000000001" customHeight="1" x14ac:dyDescent="0.25">
      <c r="A49" s="38" t="s">
        <v>172</v>
      </c>
      <c r="B49" s="19">
        <v>933.3</v>
      </c>
      <c r="C49" s="140">
        <v>897.38</v>
      </c>
      <c r="D49" s="247">
        <f t="shared" si="12"/>
        <v>1.4017893579059762E-2</v>
      </c>
      <c r="E49" s="215">
        <f t="shared" si="13"/>
        <v>1.3447408581358187E-2</v>
      </c>
      <c r="F49" s="52">
        <f t="shared" si="18"/>
        <v>-3.8487088824600835E-2</v>
      </c>
      <c r="H49" s="19">
        <v>312.00900000000001</v>
      </c>
      <c r="I49" s="140">
        <v>293.98599999999999</v>
      </c>
      <c r="J49" s="247">
        <f t="shared" si="14"/>
        <v>2.0551863535873793E-2</v>
      </c>
      <c r="K49" s="215">
        <f t="shared" si="15"/>
        <v>1.8440663524161054E-2</v>
      </c>
      <c r="L49" s="52">
        <f t="shared" si="16"/>
        <v>-5.7764359361428756E-2</v>
      </c>
      <c r="N49" s="27">
        <f t="shared" si="17"/>
        <v>3.3430729668916745</v>
      </c>
      <c r="O49" s="152">
        <f t="shared" si="17"/>
        <v>3.2760480509928902</v>
      </c>
      <c r="P49" s="52">
        <f t="shared" si="7"/>
        <v>-2.0048894105085247E-2</v>
      </c>
    </row>
    <row r="50" spans="1:16" ht="20.100000000000001" customHeight="1" x14ac:dyDescent="0.25">
      <c r="A50" s="38" t="s">
        <v>176</v>
      </c>
      <c r="B50" s="19">
        <v>751.62000000000012</v>
      </c>
      <c r="C50" s="140">
        <v>1086.6599999999999</v>
      </c>
      <c r="D50" s="247">
        <f t="shared" si="12"/>
        <v>1.1289113009635594E-2</v>
      </c>
      <c r="E50" s="215">
        <f t="shared" si="13"/>
        <v>1.6283805087051958E-2</v>
      </c>
      <c r="F50" s="52">
        <f t="shared" si="18"/>
        <v>0.44575716452462638</v>
      </c>
      <c r="H50" s="19">
        <v>203.047</v>
      </c>
      <c r="I50" s="140">
        <v>287.53100000000001</v>
      </c>
      <c r="J50" s="247">
        <f t="shared" si="14"/>
        <v>1.3374595717971489E-2</v>
      </c>
      <c r="K50" s="215">
        <f t="shared" si="15"/>
        <v>1.8035765049238917E-2</v>
      </c>
      <c r="L50" s="52">
        <f t="shared" si="16"/>
        <v>0.41608100587548702</v>
      </c>
      <c r="N50" s="27">
        <f t="shared" si="17"/>
        <v>2.7014581836566345</v>
      </c>
      <c r="O50" s="152">
        <f t="shared" si="17"/>
        <v>2.6460070307179802</v>
      </c>
      <c r="P50" s="52">
        <f t="shared" si="7"/>
        <v>-2.052637841078734E-2</v>
      </c>
    </row>
    <row r="51" spans="1:16" ht="20.100000000000001" customHeight="1" x14ac:dyDescent="0.25">
      <c r="A51" s="38" t="s">
        <v>188</v>
      </c>
      <c r="B51" s="19">
        <v>504.54</v>
      </c>
      <c r="C51" s="140">
        <v>994.26</v>
      </c>
      <c r="D51" s="247">
        <f t="shared" si="12"/>
        <v>7.5780435298176503E-3</v>
      </c>
      <c r="E51" s="215">
        <f t="shared" si="13"/>
        <v>1.489917365675766E-2</v>
      </c>
      <c r="F51" s="52">
        <f t="shared" si="18"/>
        <v>0.97062670947794016</v>
      </c>
      <c r="H51" s="19">
        <v>131.88</v>
      </c>
      <c r="I51" s="140">
        <v>244.56599999999997</v>
      </c>
      <c r="J51" s="247">
        <f t="shared" si="14"/>
        <v>8.686864042739266E-3</v>
      </c>
      <c r="K51" s="215">
        <f t="shared" si="15"/>
        <v>1.5340728182464375E-2</v>
      </c>
      <c r="L51" s="52">
        <f t="shared" si="16"/>
        <v>0.85445859872611452</v>
      </c>
      <c r="N51" s="27">
        <f t="shared" si="17"/>
        <v>2.6138660958496844</v>
      </c>
      <c r="O51" s="152">
        <f t="shared" si="17"/>
        <v>2.4597791322189364</v>
      </c>
      <c r="P51" s="52">
        <f t="shared" si="7"/>
        <v>-5.8949830626522308E-2</v>
      </c>
    </row>
    <row r="52" spans="1:16" ht="20.100000000000001" customHeight="1" x14ac:dyDescent="0.25">
      <c r="A52" s="38" t="s">
        <v>190</v>
      </c>
      <c r="B52" s="19">
        <v>2002.7600000000002</v>
      </c>
      <c r="C52" s="140">
        <v>798.42</v>
      </c>
      <c r="D52" s="247">
        <f t="shared" si="12"/>
        <v>3.0080870614376656E-2</v>
      </c>
      <c r="E52" s="215">
        <f t="shared" si="13"/>
        <v>1.196447431358845E-2</v>
      </c>
      <c r="F52" s="52">
        <f t="shared" si="18"/>
        <v>-0.60134015059218282</v>
      </c>
      <c r="H52" s="19">
        <v>334.99900000000002</v>
      </c>
      <c r="I52" s="140">
        <v>221.126</v>
      </c>
      <c r="J52" s="247">
        <f t="shared" si="14"/>
        <v>2.206620236164401E-2</v>
      </c>
      <c r="K52" s="215">
        <f t="shared" si="15"/>
        <v>1.3870422953622409E-2</v>
      </c>
      <c r="L52" s="52">
        <f t="shared" si="16"/>
        <v>-0.33992041767288861</v>
      </c>
      <c r="N52" s="27">
        <f t="shared" si="17"/>
        <v>1.6726866923645369</v>
      </c>
      <c r="O52" s="152">
        <f t="shared" si="17"/>
        <v>2.7695448510808851</v>
      </c>
      <c r="P52" s="52">
        <f t="shared" si="7"/>
        <v>0.65574632937732757</v>
      </c>
    </row>
    <row r="53" spans="1:16" ht="20.100000000000001" customHeight="1" x14ac:dyDescent="0.25">
      <c r="A53" s="38" t="s">
        <v>192</v>
      </c>
      <c r="B53" s="19">
        <v>459.94000000000005</v>
      </c>
      <c r="C53" s="140">
        <v>544.05999999999995</v>
      </c>
      <c r="D53" s="247">
        <f t="shared" si="12"/>
        <v>6.9081645481118056E-3</v>
      </c>
      <c r="E53" s="215">
        <f t="shared" si="13"/>
        <v>8.1528417312328495E-3</v>
      </c>
      <c r="F53" s="52">
        <f t="shared" si="18"/>
        <v>0.18289342088098423</v>
      </c>
      <c r="H53" s="19">
        <v>112.71199999999999</v>
      </c>
      <c r="I53" s="140">
        <v>124.54599999999999</v>
      </c>
      <c r="J53" s="247">
        <f t="shared" si="14"/>
        <v>7.4242782831758277E-3</v>
      </c>
      <c r="K53" s="215">
        <f t="shared" si="15"/>
        <v>7.8123137812010184E-3</v>
      </c>
      <c r="L53" s="52">
        <f t="shared" si="16"/>
        <v>0.10499325715096888</v>
      </c>
      <c r="N53" s="27">
        <f t="shared" si="17"/>
        <v>2.4505805105013692</v>
      </c>
      <c r="O53" s="152">
        <f t="shared" si="17"/>
        <v>2.2891960445539095</v>
      </c>
      <c r="P53" s="52">
        <f t="shared" si="7"/>
        <v>-6.5855606561745536E-2</v>
      </c>
    </row>
    <row r="54" spans="1:16" ht="20.100000000000001" customHeight="1" x14ac:dyDescent="0.25">
      <c r="A54" s="38" t="s">
        <v>194</v>
      </c>
      <c r="B54" s="19">
        <v>48.730000000000004</v>
      </c>
      <c r="C54" s="140">
        <v>56.22</v>
      </c>
      <c r="D54" s="247">
        <f t="shared" si="12"/>
        <v>7.3191037620013106E-4</v>
      </c>
      <c r="E54" s="215">
        <f t="shared" si="13"/>
        <v>8.4246730531542622E-4</v>
      </c>
      <c r="F54" s="52">
        <f t="shared" si="18"/>
        <v>0.15370408372665698</v>
      </c>
      <c r="H54" s="19">
        <v>20.094999999999999</v>
      </c>
      <c r="I54" s="140">
        <v>32.713000000000001</v>
      </c>
      <c r="J54" s="247">
        <f t="shared" si="14"/>
        <v>1.3236467465790533E-3</v>
      </c>
      <c r="K54" s="215">
        <f t="shared" si="15"/>
        <v>2.0519665081530432E-3</v>
      </c>
      <c r="L54" s="52">
        <f t="shared" si="16"/>
        <v>0.62791739238616584</v>
      </c>
      <c r="N54" s="27">
        <f t="shared" si="17"/>
        <v>4.1237430740816734</v>
      </c>
      <c r="O54" s="152">
        <f t="shared" si="17"/>
        <v>5.8187477765919606</v>
      </c>
      <c r="P54" s="52">
        <f t="shared" si="7"/>
        <v>0.41103547724969552</v>
      </c>
    </row>
    <row r="55" spans="1:16" ht="20.100000000000001" customHeight="1" x14ac:dyDescent="0.25">
      <c r="A55" s="38" t="s">
        <v>184</v>
      </c>
      <c r="B55" s="19">
        <v>14.69</v>
      </c>
      <c r="C55" s="140">
        <v>118.14999999999999</v>
      </c>
      <c r="D55" s="247">
        <f t="shared" si="12"/>
        <v>2.2063951213584904E-4</v>
      </c>
      <c r="E55" s="215">
        <f t="shared" si="13"/>
        <v>1.7705000377626753E-3</v>
      </c>
      <c r="F55" s="52">
        <f t="shared" si="18"/>
        <v>7.0428863172226004</v>
      </c>
      <c r="H55" s="19">
        <v>8.2059999999999995</v>
      </c>
      <c r="I55" s="140">
        <v>31.795000000000002</v>
      </c>
      <c r="J55" s="247">
        <f t="shared" si="14"/>
        <v>5.4052476747587519E-4</v>
      </c>
      <c r="K55" s="215">
        <f t="shared" si="15"/>
        <v>1.9943837351122187E-3</v>
      </c>
      <c r="L55" s="52">
        <f t="shared" si="16"/>
        <v>2.8746039483304902</v>
      </c>
      <c r="N55" s="27">
        <f t="shared" ref="N55:N56" si="19">(H55/B55)*10</f>
        <v>5.5861130020422056</v>
      </c>
      <c r="O55" s="152">
        <f t="shared" ref="O55:O56" si="20">(I55/C55)*10</f>
        <v>2.6910706728734661</v>
      </c>
      <c r="P55" s="52">
        <f t="shared" ref="P55:P56" si="21">(O55-N55)/N55</f>
        <v>-0.51825702919191785</v>
      </c>
    </row>
    <row r="56" spans="1:16" ht="20.100000000000001" customHeight="1" x14ac:dyDescent="0.25">
      <c r="A56" s="38" t="s">
        <v>193</v>
      </c>
      <c r="B56" s="19">
        <v>91.65</v>
      </c>
      <c r="C56" s="140">
        <v>42.21</v>
      </c>
      <c r="D56" s="247">
        <f t="shared" si="12"/>
        <v>1.3765562482811822E-3</v>
      </c>
      <c r="E56" s="215">
        <f t="shared" si="13"/>
        <v>6.3252481247534935E-4</v>
      </c>
      <c r="F56" s="52">
        <f t="shared" si="18"/>
        <v>-0.53944353518821608</v>
      </c>
      <c r="H56" s="19">
        <v>40.446999999999996</v>
      </c>
      <c r="I56" s="140">
        <v>28.222000000000001</v>
      </c>
      <c r="J56" s="247">
        <f t="shared" si="14"/>
        <v>2.6642219437115187E-3</v>
      </c>
      <c r="K56" s="215">
        <f t="shared" si="15"/>
        <v>1.77026254984548E-3</v>
      </c>
      <c r="L56" s="52">
        <f t="shared" ref="L56:L57" si="22">(I56-H56)/H56</f>
        <v>-0.30224738546740165</v>
      </c>
      <c r="N56" s="27">
        <f t="shared" si="19"/>
        <v>4.4132024004364423</v>
      </c>
      <c r="O56" s="152">
        <f t="shared" si="20"/>
        <v>6.6860933428097615</v>
      </c>
      <c r="P56" s="52">
        <f t="shared" si="21"/>
        <v>0.5150207799552865</v>
      </c>
    </row>
    <row r="57" spans="1:16" ht="20.100000000000001" customHeight="1" x14ac:dyDescent="0.25">
      <c r="A57" s="38" t="s">
        <v>191</v>
      </c>
      <c r="B57" s="19">
        <v>115.80000000000001</v>
      </c>
      <c r="C57" s="140">
        <v>92.72</v>
      </c>
      <c r="D57" s="247">
        <f t="shared" si="12"/>
        <v>1.7392821991375985E-3</v>
      </c>
      <c r="E57" s="215">
        <f t="shared" si="13"/>
        <v>1.3894266906589528E-3</v>
      </c>
      <c r="F57" s="52">
        <f t="shared" si="18"/>
        <v>-0.19930915371329888</v>
      </c>
      <c r="H57" s="19">
        <v>31.066000000000003</v>
      </c>
      <c r="I57" s="140">
        <v>25.774999999999999</v>
      </c>
      <c r="J57" s="247">
        <f t="shared" si="14"/>
        <v>2.0463005637832731E-3</v>
      </c>
      <c r="K57" s="215">
        <f t="shared" si="15"/>
        <v>1.6167712147355695E-3</v>
      </c>
      <c r="L57" s="52">
        <f t="shared" si="22"/>
        <v>-0.17031481362261003</v>
      </c>
      <c r="N57" s="27">
        <f t="shared" ref="N57:N58" si="23">(H57/B57)*10</f>
        <v>2.6827288428324696</v>
      </c>
      <c r="O57" s="152">
        <f t="shared" ref="O57:O58" si="24">(I57/C57)*10</f>
        <v>2.7798748921484036</v>
      </c>
      <c r="P57" s="52">
        <f t="shared" ref="P57:P58" si="25">(O57-N57)/N57</f>
        <v>3.6211654254764546E-2</v>
      </c>
    </row>
    <row r="58" spans="1:16" ht="20.100000000000001" customHeight="1" x14ac:dyDescent="0.25">
      <c r="A58" s="38" t="s">
        <v>217</v>
      </c>
      <c r="B58" s="19">
        <v>93.13000000000001</v>
      </c>
      <c r="C58" s="140">
        <v>70.63</v>
      </c>
      <c r="D58" s="247">
        <f t="shared" si="12"/>
        <v>1.3987854162839772E-3</v>
      </c>
      <c r="E58" s="215">
        <f t="shared" si="13"/>
        <v>1.0584038736113225E-3</v>
      </c>
      <c r="F58" s="52">
        <f t="shared" si="18"/>
        <v>-0.24159776656286924</v>
      </c>
      <c r="H58" s="19">
        <v>28.526</v>
      </c>
      <c r="I58" s="140">
        <v>23.568999999999996</v>
      </c>
      <c r="J58" s="247">
        <f t="shared" si="14"/>
        <v>1.87899214197134E-3</v>
      </c>
      <c r="K58" s="215">
        <f t="shared" si="15"/>
        <v>1.4783969257071827E-3</v>
      </c>
      <c r="L58" s="52">
        <f t="shared" si="16"/>
        <v>-0.17377129636121449</v>
      </c>
      <c r="N58" s="27">
        <f t="shared" si="23"/>
        <v>3.0630301728766236</v>
      </c>
      <c r="O58" s="152">
        <f t="shared" si="24"/>
        <v>3.3369672943508419</v>
      </c>
      <c r="P58" s="52">
        <f t="shared" si="25"/>
        <v>8.9433373493984281E-2</v>
      </c>
    </row>
    <row r="59" spans="1:16" ht="20.100000000000001" customHeight="1" x14ac:dyDescent="0.25">
      <c r="A59" s="38" t="s">
        <v>196</v>
      </c>
      <c r="B59" s="19">
        <v>43.150000000000006</v>
      </c>
      <c r="C59" s="140">
        <v>60.269999999999996</v>
      </c>
      <c r="D59" s="247">
        <f t="shared" ref="D59" si="26">B59/$B$62</f>
        <v>6.4810040494635041E-4</v>
      </c>
      <c r="E59" s="215">
        <f t="shared" ref="E59" si="27">C59/$C$62</f>
        <v>9.0315731930559826E-4</v>
      </c>
      <c r="F59" s="52">
        <f t="shared" si="18"/>
        <v>0.39675550405561966</v>
      </c>
      <c r="H59" s="19">
        <v>10.432</v>
      </c>
      <c r="I59" s="140">
        <v>17.087999999999997</v>
      </c>
      <c r="J59" s="247">
        <f t="shared" ref="J59:J60" si="28">H59/$H$62</f>
        <v>6.8715017966223862E-4</v>
      </c>
      <c r="K59" s="215">
        <f t="shared" ref="K59:K60" si="29">I59/$I$62</f>
        <v>1.0718675661455445E-3</v>
      </c>
      <c r="L59" s="52">
        <f t="shared" si="16"/>
        <v>0.63803680981595057</v>
      </c>
      <c r="N59" s="27">
        <f t="shared" ref="N59:N60" si="30">(H59/B59)*10</f>
        <v>2.4176129779837776</v>
      </c>
      <c r="O59" s="152">
        <f t="shared" ref="O59:O60" si="31">(I59/C59)*10</f>
        <v>2.8352414136386264</v>
      </c>
      <c r="P59" s="52">
        <f t="shared" ref="P59:P60" si="32">(O59-N59)/N59</f>
        <v>0.17274412383537885</v>
      </c>
    </row>
    <row r="60" spans="1:16" ht="20.100000000000001" customHeight="1" x14ac:dyDescent="0.25">
      <c r="A60" s="38" t="s">
        <v>189</v>
      </c>
      <c r="B60" s="19">
        <v>52.709999999999994</v>
      </c>
      <c r="C60" s="140">
        <v>31.28</v>
      </c>
      <c r="D60" s="247">
        <f t="shared" si="12"/>
        <v>7.916888144779171E-4</v>
      </c>
      <c r="E60" s="215">
        <f t="shared" si="13"/>
        <v>4.6873670064508246E-4</v>
      </c>
      <c r="F60" s="52">
        <f t="shared" si="18"/>
        <v>-0.40656421931322323</v>
      </c>
      <c r="H60" s="19">
        <v>17.125</v>
      </c>
      <c r="I60" s="140">
        <v>14.271999999999998</v>
      </c>
      <c r="J60" s="247">
        <f t="shared" si="28"/>
        <v>1.128014458082423E-3</v>
      </c>
      <c r="K60" s="215">
        <f t="shared" si="29"/>
        <v>8.9523021442118513E-4</v>
      </c>
      <c r="L60" s="52">
        <f t="shared" si="16"/>
        <v>-0.16659854014598549</v>
      </c>
      <c r="N60" s="27">
        <f t="shared" si="30"/>
        <v>3.2489091254031499</v>
      </c>
      <c r="O60" s="152">
        <f t="shared" si="31"/>
        <v>4.562659846547314</v>
      </c>
      <c r="P60" s="52">
        <f t="shared" si="32"/>
        <v>0.40436671831538029</v>
      </c>
    </row>
    <row r="61" spans="1:16" ht="20.100000000000001" customHeight="1" thickBot="1" x14ac:dyDescent="0.3">
      <c r="A61" s="8" t="s">
        <v>17</v>
      </c>
      <c r="B61" s="19">
        <f>B62-SUM(B39:B60)</f>
        <v>39.39000000001397</v>
      </c>
      <c r="C61" s="140">
        <f>C62-SUM(C39:C60)</f>
        <v>25.649999999994179</v>
      </c>
      <c r="D61" s="247">
        <f t="shared" si="12"/>
        <v>5.9162630245297319E-4</v>
      </c>
      <c r="E61" s="215">
        <f t="shared" si="13"/>
        <v>3.843700886043362E-4</v>
      </c>
      <c r="F61" s="52">
        <f t="shared" si="18"/>
        <v>-0.34881949733472756</v>
      </c>
      <c r="H61" s="19">
        <f>H62-SUM(H39:H60)</f>
        <v>16.93999999999869</v>
      </c>
      <c r="I61" s="140">
        <f>I62-SUM(I39:I60)</f>
        <v>10.438999999996668</v>
      </c>
      <c r="J61" s="247">
        <f t="shared" si="14"/>
        <v>1.1158286084621762E-3</v>
      </c>
      <c r="K61" s="215">
        <f t="shared" si="15"/>
        <v>6.5480018275923275E-4</v>
      </c>
      <c r="L61" s="52">
        <f t="shared" si="16"/>
        <v>-0.38376623376638286</v>
      </c>
      <c r="N61" s="27">
        <f t="shared" si="17"/>
        <v>4.3005839045424423</v>
      </c>
      <c r="O61" s="152">
        <f t="shared" si="17"/>
        <v>4.0697855750483578</v>
      </c>
      <c r="P61" s="52">
        <f t="shared" si="7"/>
        <v>-5.3666742613789356E-2</v>
      </c>
    </row>
    <row r="62" spans="1:16" ht="26.25" customHeight="1" thickBot="1" x14ac:dyDescent="0.3">
      <c r="A62" s="12" t="s">
        <v>18</v>
      </c>
      <c r="B62" s="17">
        <v>66579.19</v>
      </c>
      <c r="C62" s="145">
        <v>66732.56</v>
      </c>
      <c r="D62" s="253">
        <f>SUM(D39:D61)</f>
        <v>1</v>
      </c>
      <c r="E62" s="254">
        <f>SUM(E39:E61)</f>
        <v>1</v>
      </c>
      <c r="F62" s="57">
        <f t="shared" si="18"/>
        <v>2.303572632830098E-3</v>
      </c>
      <c r="G62" s="1"/>
      <c r="H62" s="17">
        <v>15181.542999999998</v>
      </c>
      <c r="I62" s="145">
        <v>15942.268</v>
      </c>
      <c r="J62" s="253">
        <f>SUM(J39:J61)</f>
        <v>0.99999999999999989</v>
      </c>
      <c r="K62" s="254">
        <f>SUM(K39:K61)</f>
        <v>0.99999999999999956</v>
      </c>
      <c r="L62" s="57">
        <f t="shared" si="16"/>
        <v>5.0108542985387076E-2</v>
      </c>
      <c r="M62" s="1"/>
      <c r="N62" s="29">
        <f t="shared" si="17"/>
        <v>2.2802234451936103</v>
      </c>
      <c r="O62" s="146">
        <f t="shared" si="17"/>
        <v>2.3889789332224032</v>
      </c>
      <c r="P62" s="57">
        <f t="shared" si="7"/>
        <v>4.7695101222660484E-2</v>
      </c>
    </row>
    <row r="64" spans="1:16" ht="15.75" thickBot="1" x14ac:dyDescent="0.3"/>
    <row r="65" spans="1:16" x14ac:dyDescent="0.25">
      <c r="A65" s="353" t="s">
        <v>15</v>
      </c>
      <c r="B65" s="347" t="s">
        <v>1</v>
      </c>
      <c r="C65" s="340"/>
      <c r="D65" s="347" t="s">
        <v>104</v>
      </c>
      <c r="E65" s="340"/>
      <c r="F65" s="130" t="s">
        <v>0</v>
      </c>
      <c r="H65" s="356" t="s">
        <v>19</v>
      </c>
      <c r="I65" s="357"/>
      <c r="J65" s="347" t="s">
        <v>104</v>
      </c>
      <c r="K65" s="345"/>
      <c r="L65" s="130" t="s">
        <v>0</v>
      </c>
      <c r="N65" s="339" t="s">
        <v>22</v>
      </c>
      <c r="O65" s="340"/>
      <c r="P65" s="130" t="s">
        <v>0</v>
      </c>
    </row>
    <row r="66" spans="1:16" x14ac:dyDescent="0.25">
      <c r="A66" s="354"/>
      <c r="B66" s="348" t="str">
        <f>B5</f>
        <v>jan-maio</v>
      </c>
      <c r="C66" s="342"/>
      <c r="D66" s="348" t="str">
        <f>B5</f>
        <v>jan-maio</v>
      </c>
      <c r="E66" s="342"/>
      <c r="F66" s="131" t="str">
        <f>F37</f>
        <v>2023/2022</v>
      </c>
      <c r="H66" s="337" t="str">
        <f>B5</f>
        <v>jan-maio</v>
      </c>
      <c r="I66" s="342"/>
      <c r="J66" s="348" t="str">
        <f>B5</f>
        <v>jan-maio</v>
      </c>
      <c r="K66" s="338"/>
      <c r="L66" s="131" t="str">
        <f>L37</f>
        <v>2023/2022</v>
      </c>
      <c r="N66" s="337" t="str">
        <f>B5</f>
        <v>jan-maio</v>
      </c>
      <c r="O66" s="338"/>
      <c r="P66" s="131" t="str">
        <f>P37</f>
        <v>2023/2022</v>
      </c>
    </row>
    <row r="67" spans="1:16" ht="19.5" customHeight="1" thickBot="1" x14ac:dyDescent="0.3">
      <c r="A67" s="355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163</v>
      </c>
      <c r="B68" s="39">
        <v>30497.749999999996</v>
      </c>
      <c r="C68" s="147">
        <v>30040.84</v>
      </c>
      <c r="D68" s="247">
        <f>B68/$B$96</f>
        <v>0.40748140278005657</v>
      </c>
      <c r="E68" s="246">
        <f>C68/$C$96</f>
        <v>0.37729060423209254</v>
      </c>
      <c r="F68" s="61">
        <f t="shared" ref="F68:F94" si="33">(C68-B68)/B68</f>
        <v>-1.4981760949578125E-2</v>
      </c>
      <c r="H68" s="19">
        <v>8529.8330000000005</v>
      </c>
      <c r="I68" s="147">
        <v>9281.3669999999984</v>
      </c>
      <c r="J68" s="245">
        <f>H68/$H$96</f>
        <v>0.41649776529681465</v>
      </c>
      <c r="K68" s="246">
        <f>I68/$I$96</f>
        <v>0.40679317298225259</v>
      </c>
      <c r="L68" s="61">
        <f t="shared" ref="L68:L96" si="34">(I68-H68)/H68</f>
        <v>8.8106531511226285E-2</v>
      </c>
      <c r="N68" s="41">
        <f t="shared" ref="N68:O96" si="35">(H68/B68)*10</f>
        <v>2.7968728840652184</v>
      </c>
      <c r="O68" s="149">
        <f t="shared" si="35"/>
        <v>3.0895830476111845</v>
      </c>
      <c r="P68" s="61">
        <f t="shared" si="7"/>
        <v>0.10465622703614463</v>
      </c>
    </row>
    <row r="69" spans="1:16" ht="20.100000000000001" customHeight="1" x14ac:dyDescent="0.25">
      <c r="A69" s="38" t="s">
        <v>165</v>
      </c>
      <c r="B69" s="19">
        <v>12229.3</v>
      </c>
      <c r="C69" s="140">
        <v>11412.189999999999</v>
      </c>
      <c r="D69" s="247">
        <f t="shared" ref="D69:D95" si="36">B69/$B$96</f>
        <v>0.16339606426763109</v>
      </c>
      <c r="E69" s="215">
        <f t="shared" ref="E69:E95" si="37">C69/$C$96</f>
        <v>0.14332861733265259</v>
      </c>
      <c r="F69" s="52">
        <f t="shared" si="33"/>
        <v>-6.6815762145012433E-2</v>
      </c>
      <c r="H69" s="19">
        <v>2725.1930000000002</v>
      </c>
      <c r="I69" s="140">
        <v>2802.9589999999998</v>
      </c>
      <c r="J69" s="214">
        <f t="shared" ref="J69:J96" si="38">H69/$H$96</f>
        <v>0.13306670769551082</v>
      </c>
      <c r="K69" s="215">
        <f t="shared" ref="K69:K96" si="39">I69/$I$96</f>
        <v>0.12285093191004749</v>
      </c>
      <c r="L69" s="52">
        <f t="shared" si="34"/>
        <v>2.8535960572333634E-2</v>
      </c>
      <c r="N69" s="40">
        <f t="shared" si="35"/>
        <v>2.2284129099784948</v>
      </c>
      <c r="O69" s="143">
        <f t="shared" si="35"/>
        <v>2.4561096511712477</v>
      </c>
      <c r="P69" s="52">
        <f t="shared" si="7"/>
        <v>0.10217888263578145</v>
      </c>
    </row>
    <row r="70" spans="1:16" ht="20.100000000000001" customHeight="1" x14ac:dyDescent="0.25">
      <c r="A70" s="38" t="s">
        <v>166</v>
      </c>
      <c r="B70" s="19">
        <v>7521.8099999999995</v>
      </c>
      <c r="C70" s="140">
        <v>7824.18</v>
      </c>
      <c r="D70" s="247">
        <f t="shared" si="36"/>
        <v>0.10049914142010664</v>
      </c>
      <c r="E70" s="215">
        <f t="shared" si="37"/>
        <v>9.8265880708417408E-2</v>
      </c>
      <c r="F70" s="52">
        <f t="shared" si="33"/>
        <v>4.0199101014250671E-2</v>
      </c>
      <c r="H70" s="19">
        <v>1999.7200000000003</v>
      </c>
      <c r="I70" s="140">
        <v>2331.9050000000002</v>
      </c>
      <c r="J70" s="214">
        <f t="shared" si="38"/>
        <v>9.7643050129978662E-2</v>
      </c>
      <c r="K70" s="215">
        <f t="shared" si="39"/>
        <v>0.10220509910266234</v>
      </c>
      <c r="L70" s="52">
        <f t="shared" si="34"/>
        <v>0.16611575620586877</v>
      </c>
      <c r="N70" s="40">
        <f t="shared" si="35"/>
        <v>2.6585622343558271</v>
      </c>
      <c r="O70" s="143">
        <f t="shared" si="35"/>
        <v>2.9803826087845628</v>
      </c>
      <c r="P70" s="52">
        <f t="shared" si="7"/>
        <v>0.12105053260365495</v>
      </c>
    </row>
    <row r="71" spans="1:16" ht="20.100000000000001" customHeight="1" x14ac:dyDescent="0.25">
      <c r="A71" s="38" t="s">
        <v>168</v>
      </c>
      <c r="B71" s="19">
        <v>7873.43</v>
      </c>
      <c r="C71" s="140">
        <v>6194.7000000000007</v>
      </c>
      <c r="D71" s="247">
        <f t="shared" si="36"/>
        <v>0.10519714736630019</v>
      </c>
      <c r="E71" s="215">
        <f t="shared" si="37"/>
        <v>7.780082401279538E-2</v>
      </c>
      <c r="F71" s="52">
        <f t="shared" si="33"/>
        <v>-0.213214571031939</v>
      </c>
      <c r="H71" s="19">
        <v>2656.433</v>
      </c>
      <c r="I71" s="140">
        <v>2192.2139999999999</v>
      </c>
      <c r="J71" s="214">
        <f t="shared" si="38"/>
        <v>0.12970926959070747</v>
      </c>
      <c r="K71" s="215">
        <f t="shared" si="39"/>
        <v>9.6082580175540513E-2</v>
      </c>
      <c r="L71" s="52">
        <f t="shared" si="34"/>
        <v>-0.17475276056275466</v>
      </c>
      <c r="N71" s="40">
        <f t="shared" si="35"/>
        <v>3.3739208959754512</v>
      </c>
      <c r="O71" s="143">
        <f t="shared" si="35"/>
        <v>3.5388541818005708</v>
      </c>
      <c r="P71" s="52">
        <f t="shared" si="7"/>
        <v>4.8884751868918636E-2</v>
      </c>
    </row>
    <row r="72" spans="1:16" ht="20.100000000000001" customHeight="1" x14ac:dyDescent="0.25">
      <c r="A72" s="38" t="s">
        <v>180</v>
      </c>
      <c r="B72" s="19">
        <v>1554.48</v>
      </c>
      <c r="C72" s="140">
        <v>7909.36</v>
      </c>
      <c r="D72" s="247">
        <f t="shared" si="36"/>
        <v>2.0769456467888366E-2</v>
      </c>
      <c r="E72" s="215">
        <f t="shared" si="37"/>
        <v>9.9335678146454734E-2</v>
      </c>
      <c r="F72" s="52">
        <f t="shared" si="33"/>
        <v>4.0881066337296064</v>
      </c>
      <c r="H72" s="19">
        <v>317.34800000000001</v>
      </c>
      <c r="I72" s="140">
        <v>1578.944</v>
      </c>
      <c r="J72" s="214">
        <f t="shared" si="38"/>
        <v>1.549558271790474E-2</v>
      </c>
      <c r="K72" s="215">
        <f t="shared" si="39"/>
        <v>6.9203560178289464E-2</v>
      </c>
      <c r="L72" s="52">
        <f t="shared" si="34"/>
        <v>3.9754339085168331</v>
      </c>
      <c r="N72" s="40">
        <f t="shared" si="35"/>
        <v>2.0415058411816172</v>
      </c>
      <c r="O72" s="143">
        <f t="shared" si="35"/>
        <v>1.9962980569856477</v>
      </c>
      <c r="P72" s="52">
        <f t="shared" ref="P72:P86" si="40">(O72-N72)/N72</f>
        <v>-2.2144332523586299E-2</v>
      </c>
    </row>
    <row r="73" spans="1:16" ht="20.100000000000001" customHeight="1" x14ac:dyDescent="0.25">
      <c r="A73" s="38" t="s">
        <v>171</v>
      </c>
      <c r="B73" s="19">
        <v>3555.3100000000004</v>
      </c>
      <c r="C73" s="140">
        <v>3270.0299999999997</v>
      </c>
      <c r="D73" s="247">
        <f t="shared" si="36"/>
        <v>4.7502609409479826E-2</v>
      </c>
      <c r="E73" s="215">
        <f t="shared" si="37"/>
        <v>4.1069144356718039E-2</v>
      </c>
      <c r="F73" s="52">
        <f t="shared" si="33"/>
        <v>-8.0240541612405278E-2</v>
      </c>
      <c r="H73" s="19">
        <v>1024.307</v>
      </c>
      <c r="I73" s="140">
        <v>1035.4080000000001</v>
      </c>
      <c r="J73" s="214">
        <f t="shared" si="38"/>
        <v>5.0015232007225033E-2</v>
      </c>
      <c r="K73" s="215">
        <f t="shared" si="39"/>
        <v>4.5380912709432598E-2</v>
      </c>
      <c r="L73" s="52">
        <f t="shared" si="34"/>
        <v>1.0837571157865867E-2</v>
      </c>
      <c r="N73" s="40">
        <f t="shared" si="35"/>
        <v>2.8810624108727505</v>
      </c>
      <c r="O73" s="143">
        <f t="shared" si="35"/>
        <v>3.1663562719608085</v>
      </c>
      <c r="P73" s="52">
        <f t="shared" si="40"/>
        <v>9.9023839265472521E-2</v>
      </c>
    </row>
    <row r="74" spans="1:16" ht="20.100000000000001" customHeight="1" x14ac:dyDescent="0.25">
      <c r="A74" s="38" t="s">
        <v>182</v>
      </c>
      <c r="B74" s="19">
        <v>2421.44</v>
      </c>
      <c r="C74" s="140">
        <v>2407.59</v>
      </c>
      <c r="D74" s="247">
        <f t="shared" si="36"/>
        <v>3.2352936460812366E-2</v>
      </c>
      <c r="E74" s="215">
        <f t="shared" si="37"/>
        <v>3.0237539491011028E-2</v>
      </c>
      <c r="F74" s="52">
        <f t="shared" si="33"/>
        <v>-5.7197370159904476E-3</v>
      </c>
      <c r="H74" s="19">
        <v>707.75300000000004</v>
      </c>
      <c r="I74" s="140">
        <v>677.50199999999995</v>
      </c>
      <c r="J74" s="214">
        <f t="shared" si="38"/>
        <v>3.455841900798251E-2</v>
      </c>
      <c r="K74" s="215">
        <f t="shared" si="39"/>
        <v>2.9694245285400534E-2</v>
      </c>
      <c r="L74" s="52">
        <f t="shared" si="34"/>
        <v>-4.2742312642970202E-2</v>
      </c>
      <c r="N74" s="40">
        <f t="shared" si="35"/>
        <v>2.9228599511034759</v>
      </c>
      <c r="O74" s="143">
        <f t="shared" si="35"/>
        <v>2.8140256439011626</v>
      </c>
      <c r="P74" s="52">
        <f t="shared" si="40"/>
        <v>-3.7235553198922411E-2</v>
      </c>
    </row>
    <row r="75" spans="1:16" ht="20.100000000000001" customHeight="1" x14ac:dyDescent="0.25">
      <c r="A75" s="38" t="s">
        <v>206</v>
      </c>
      <c r="B75" s="19">
        <v>1834.4099999999999</v>
      </c>
      <c r="C75" s="140">
        <v>2270.2299999999996</v>
      </c>
      <c r="D75" s="247">
        <f t="shared" si="36"/>
        <v>2.4509610055619305E-2</v>
      </c>
      <c r="E75" s="215">
        <f t="shared" si="37"/>
        <v>2.8512400067568791E-2</v>
      </c>
      <c r="F75" s="52">
        <f t="shared" si="33"/>
        <v>0.23758047546622607</v>
      </c>
      <c r="H75" s="19">
        <v>416.452</v>
      </c>
      <c r="I75" s="140">
        <v>485.17600000000004</v>
      </c>
      <c r="J75" s="214">
        <f t="shared" si="38"/>
        <v>2.0334668609970331E-2</v>
      </c>
      <c r="K75" s="215">
        <f t="shared" si="39"/>
        <v>2.1264786156482921E-2</v>
      </c>
      <c r="L75" s="52">
        <f t="shared" si="34"/>
        <v>0.16502261965364567</v>
      </c>
      <c r="N75" s="40">
        <f t="shared" ref="N75" si="41">(H75/B75)*10</f>
        <v>2.2702231235111019</v>
      </c>
      <c r="O75" s="143">
        <f t="shared" ref="O75" si="42">(I75/C75)*10</f>
        <v>2.1371226703902253</v>
      </c>
      <c r="P75" s="52">
        <f t="shared" ref="P75" si="43">(O75-N75)/N75</f>
        <v>-5.8628798087046574E-2</v>
      </c>
    </row>
    <row r="76" spans="1:16" ht="20.100000000000001" customHeight="1" x14ac:dyDescent="0.25">
      <c r="A76" s="38" t="s">
        <v>199</v>
      </c>
      <c r="B76" s="19">
        <v>1051.2</v>
      </c>
      <c r="C76" s="140">
        <v>1528.26</v>
      </c>
      <c r="D76" s="247">
        <f t="shared" si="36"/>
        <v>1.4045116462768419E-2</v>
      </c>
      <c r="E76" s="215">
        <f t="shared" si="37"/>
        <v>1.9193808789093037E-2</v>
      </c>
      <c r="F76" s="52">
        <f t="shared" si="33"/>
        <v>0.45382420091324194</v>
      </c>
      <c r="H76" s="19">
        <v>212.34100000000001</v>
      </c>
      <c r="I76" s="140">
        <v>311.80899999999997</v>
      </c>
      <c r="J76" s="214">
        <f t="shared" si="38"/>
        <v>1.0368263010646389E-2</v>
      </c>
      <c r="K76" s="215">
        <f t="shared" si="39"/>
        <v>1.3666281321967249E-2</v>
      </c>
      <c r="L76" s="52">
        <f t="shared" si="34"/>
        <v>0.46843520563621699</v>
      </c>
      <c r="N76" s="40">
        <f t="shared" si="35"/>
        <v>2.0199866818873669</v>
      </c>
      <c r="O76" s="143">
        <f t="shared" si="35"/>
        <v>2.0402876473898419</v>
      </c>
      <c r="P76" s="52">
        <f t="shared" si="40"/>
        <v>1.0050049183248543E-2</v>
      </c>
    </row>
    <row r="77" spans="1:16" ht="20.100000000000001" customHeight="1" x14ac:dyDescent="0.25">
      <c r="A77" s="38" t="s">
        <v>179</v>
      </c>
      <c r="B77" s="19">
        <v>835.59999999999991</v>
      </c>
      <c r="C77" s="140">
        <v>748.79000000000008</v>
      </c>
      <c r="D77" s="247">
        <f t="shared" si="36"/>
        <v>1.1164478040610054E-2</v>
      </c>
      <c r="E77" s="215">
        <f t="shared" si="37"/>
        <v>9.4042454053531316E-3</v>
      </c>
      <c r="F77" s="52">
        <f t="shared" si="33"/>
        <v>-0.10388942077549047</v>
      </c>
      <c r="H77" s="19">
        <v>278.37099999999998</v>
      </c>
      <c r="I77" s="140">
        <v>296.03899999999999</v>
      </c>
      <c r="J77" s="214">
        <f t="shared" si="38"/>
        <v>1.3592399689822718E-2</v>
      </c>
      <c r="K77" s="215">
        <f t="shared" si="39"/>
        <v>1.2975097756234948E-2</v>
      </c>
      <c r="L77" s="52">
        <f t="shared" si="34"/>
        <v>6.3469255058896251E-2</v>
      </c>
      <c r="N77" s="40">
        <f t="shared" si="35"/>
        <v>3.3313906175203449</v>
      </c>
      <c r="O77" s="143">
        <f t="shared" si="35"/>
        <v>3.9535650850038055</v>
      </c>
      <c r="P77" s="52">
        <f t="shared" si="40"/>
        <v>0.18676118741865338</v>
      </c>
    </row>
    <row r="78" spans="1:16" ht="20.100000000000001" customHeight="1" x14ac:dyDescent="0.25">
      <c r="A78" s="38" t="s">
        <v>207</v>
      </c>
      <c r="B78" s="19">
        <v>460.27</v>
      </c>
      <c r="C78" s="140">
        <v>773.26</v>
      </c>
      <c r="D78" s="247">
        <f t="shared" si="36"/>
        <v>6.1496820341689681E-3</v>
      </c>
      <c r="E78" s="215">
        <f t="shared" si="37"/>
        <v>9.7115704031081641E-3</v>
      </c>
      <c r="F78" s="52">
        <f t="shared" si="33"/>
        <v>0.68001390488191715</v>
      </c>
      <c r="H78" s="19">
        <v>133.94300000000001</v>
      </c>
      <c r="I78" s="140">
        <v>241.994</v>
      </c>
      <c r="J78" s="214">
        <f t="shared" si="38"/>
        <v>6.5402171621825713E-3</v>
      </c>
      <c r="K78" s="215">
        <f t="shared" si="39"/>
        <v>1.0606358643362259E-2</v>
      </c>
      <c r="L78" s="52">
        <f t="shared" si="34"/>
        <v>0.8066938921780159</v>
      </c>
      <c r="N78" s="40">
        <f t="shared" si="35"/>
        <v>2.9100962478545207</v>
      </c>
      <c r="O78" s="143">
        <f t="shared" si="35"/>
        <v>3.1295295243514469</v>
      </c>
      <c r="P78" s="52">
        <f t="shared" si="40"/>
        <v>7.5404130244387704E-2</v>
      </c>
    </row>
    <row r="79" spans="1:16" ht="20.100000000000001" customHeight="1" x14ac:dyDescent="0.25">
      <c r="A79" s="38" t="s">
        <v>181</v>
      </c>
      <c r="B79" s="19">
        <v>124.17999999999999</v>
      </c>
      <c r="C79" s="140">
        <v>177.11</v>
      </c>
      <c r="D79" s="247">
        <f t="shared" si="36"/>
        <v>1.6591729093860179E-3</v>
      </c>
      <c r="E79" s="215">
        <f t="shared" si="37"/>
        <v>2.224369855022227E-3</v>
      </c>
      <c r="F79" s="52">
        <f t="shared" si="33"/>
        <v>0.42623610887421504</v>
      </c>
      <c r="H79" s="19">
        <v>130.846</v>
      </c>
      <c r="I79" s="140">
        <v>196.834</v>
      </c>
      <c r="J79" s="214">
        <f t="shared" si="38"/>
        <v>6.388995728055521E-3</v>
      </c>
      <c r="K79" s="215">
        <f t="shared" si="39"/>
        <v>8.627040328303871E-3</v>
      </c>
      <c r="L79" s="52">
        <f t="shared" si="34"/>
        <v>0.50431805328401325</v>
      </c>
      <c r="N79" s="40">
        <f t="shared" si="35"/>
        <v>10.536801417297472</v>
      </c>
      <c r="O79" s="143">
        <f t="shared" si="35"/>
        <v>11.113658178533115</v>
      </c>
      <c r="P79" s="52">
        <f t="shared" si="40"/>
        <v>5.4746857076442626E-2</v>
      </c>
    </row>
    <row r="80" spans="1:16" ht="20.100000000000001" customHeight="1" x14ac:dyDescent="0.25">
      <c r="A80" s="38" t="s">
        <v>170</v>
      </c>
      <c r="B80" s="19">
        <v>832.94999999999993</v>
      </c>
      <c r="C80" s="140">
        <v>460.83</v>
      </c>
      <c r="D80" s="247">
        <f t="shared" si="36"/>
        <v>1.1129071306756996E-2</v>
      </c>
      <c r="E80" s="215">
        <f t="shared" si="37"/>
        <v>5.7876820071700785E-3</v>
      </c>
      <c r="F80" s="52">
        <f t="shared" si="33"/>
        <v>-0.44674950477219516</v>
      </c>
      <c r="H80" s="19">
        <v>192.81200000000001</v>
      </c>
      <c r="I80" s="140">
        <v>124.455</v>
      </c>
      <c r="J80" s="214">
        <f t="shared" si="38"/>
        <v>9.41469394798344E-3</v>
      </c>
      <c r="K80" s="215">
        <f t="shared" si="39"/>
        <v>5.4547400553718274E-3</v>
      </c>
      <c r="L80" s="52">
        <f t="shared" si="34"/>
        <v>-0.35452668921021518</v>
      </c>
      <c r="N80" s="40">
        <f t="shared" si="35"/>
        <v>2.3148088120535446</v>
      </c>
      <c r="O80" s="143">
        <f t="shared" si="35"/>
        <v>2.7006705292624176</v>
      </c>
      <c r="P80" s="52">
        <f t="shared" si="40"/>
        <v>0.16669269410053875</v>
      </c>
    </row>
    <row r="81" spans="1:16" ht="20.100000000000001" customHeight="1" x14ac:dyDescent="0.25">
      <c r="A81" s="38" t="s">
        <v>183</v>
      </c>
      <c r="B81" s="19">
        <v>265.7</v>
      </c>
      <c r="C81" s="140">
        <v>451.15000000000003</v>
      </c>
      <c r="D81" s="247">
        <f t="shared" si="36"/>
        <v>3.5500261074558302E-3</v>
      </c>
      <c r="E81" s="215">
        <f t="shared" si="37"/>
        <v>5.6661084077312268E-3</v>
      </c>
      <c r="F81" s="52">
        <f t="shared" si="33"/>
        <v>0.69796763266842321</v>
      </c>
      <c r="H81" s="19">
        <v>72.785000000000011</v>
      </c>
      <c r="I81" s="140">
        <v>104.91399999999999</v>
      </c>
      <c r="J81" s="214">
        <f t="shared" si="38"/>
        <v>3.5539722579713646E-3</v>
      </c>
      <c r="K81" s="215">
        <f t="shared" si="39"/>
        <v>4.5982772742700559E-3</v>
      </c>
      <c r="L81" s="52">
        <f t="shared" si="34"/>
        <v>0.44142337019990346</v>
      </c>
      <c r="N81" s="40">
        <f t="shared" si="35"/>
        <v>2.7393677079412875</v>
      </c>
      <c r="O81" s="143">
        <f t="shared" si="35"/>
        <v>2.3254793305995785</v>
      </c>
      <c r="P81" s="52">
        <f t="shared" si="40"/>
        <v>-0.15108901814892089</v>
      </c>
    </row>
    <row r="82" spans="1:16" ht="20.100000000000001" customHeight="1" x14ac:dyDescent="0.25">
      <c r="A82" s="38" t="s">
        <v>197</v>
      </c>
      <c r="B82" s="19">
        <v>536.00000000000011</v>
      </c>
      <c r="C82" s="140">
        <v>298.94</v>
      </c>
      <c r="D82" s="247">
        <f t="shared" si="36"/>
        <v>7.1615129604679162E-3</v>
      </c>
      <c r="E82" s="215">
        <f t="shared" si="37"/>
        <v>3.7544640306043952E-3</v>
      </c>
      <c r="F82" s="52">
        <f t="shared" si="33"/>
        <v>-0.44227611940298522</v>
      </c>
      <c r="H82" s="19">
        <v>161.756</v>
      </c>
      <c r="I82" s="140">
        <v>103.578</v>
      </c>
      <c r="J82" s="214">
        <f t="shared" si="38"/>
        <v>7.898280367663886E-3</v>
      </c>
      <c r="K82" s="215">
        <f t="shared" si="39"/>
        <v>4.5397217102993307E-3</v>
      </c>
      <c r="L82" s="52">
        <f t="shared" si="34"/>
        <v>-0.35966517470758425</v>
      </c>
      <c r="N82" s="40">
        <f t="shared" si="35"/>
        <v>3.017835820895522</v>
      </c>
      <c r="O82" s="143">
        <f t="shared" si="35"/>
        <v>3.4648424432996587</v>
      </c>
      <c r="P82" s="52">
        <f t="shared" si="40"/>
        <v>0.14812158411967241</v>
      </c>
    </row>
    <row r="83" spans="1:16" ht="20.100000000000001" customHeight="1" x14ac:dyDescent="0.25">
      <c r="A83" s="38" t="s">
        <v>203</v>
      </c>
      <c r="B83" s="19">
        <v>229.72</v>
      </c>
      <c r="C83" s="140">
        <v>254.8</v>
      </c>
      <c r="D83" s="247">
        <f t="shared" si="36"/>
        <v>3.0692961889527788E-3</v>
      </c>
      <c r="E83" s="215">
        <f t="shared" si="37"/>
        <v>3.2000984645681406E-3</v>
      </c>
      <c r="F83" s="52">
        <f t="shared" si="33"/>
        <v>0.10917638864704864</v>
      </c>
      <c r="H83" s="19">
        <v>117.986</v>
      </c>
      <c r="I83" s="140">
        <v>84.86699999999999</v>
      </c>
      <c r="J83" s="214">
        <f t="shared" si="38"/>
        <v>5.7610630051385496E-3</v>
      </c>
      <c r="K83" s="215">
        <f t="shared" si="39"/>
        <v>3.7196370116045225E-3</v>
      </c>
      <c r="L83" s="52">
        <f t="shared" si="34"/>
        <v>-0.28070279524689379</v>
      </c>
      <c r="N83" s="40">
        <f t="shared" si="35"/>
        <v>5.1360787045098375</v>
      </c>
      <c r="O83" s="143">
        <f t="shared" si="35"/>
        <v>3.3307299843014122</v>
      </c>
      <c r="P83" s="52">
        <f t="shared" si="40"/>
        <v>-0.35150332073829055</v>
      </c>
    </row>
    <row r="84" spans="1:16" ht="20.100000000000001" customHeight="1" x14ac:dyDescent="0.25">
      <c r="A84" s="38" t="s">
        <v>221</v>
      </c>
      <c r="B84" s="19">
        <v>30.11</v>
      </c>
      <c r="C84" s="140">
        <v>387.47</v>
      </c>
      <c r="D84" s="247">
        <f t="shared" si="36"/>
        <v>4.0230066276061366E-4</v>
      </c>
      <c r="E84" s="215">
        <f t="shared" si="37"/>
        <v>4.8663349767119994E-3</v>
      </c>
      <c r="F84" s="52">
        <f t="shared" si="33"/>
        <v>11.868482231816673</v>
      </c>
      <c r="H84" s="19">
        <v>12.872</v>
      </c>
      <c r="I84" s="140">
        <v>83.103000000000009</v>
      </c>
      <c r="J84" s="214">
        <f t="shared" si="38"/>
        <v>6.2851866324939746E-4</v>
      </c>
      <c r="K84" s="215">
        <f t="shared" si="39"/>
        <v>3.6423226292359892E-3</v>
      </c>
      <c r="L84" s="52">
        <f t="shared" si="34"/>
        <v>5.4561062771908029</v>
      </c>
      <c r="N84" s="40">
        <f t="shared" si="35"/>
        <v>4.2749916971105941</v>
      </c>
      <c r="O84" s="143">
        <f t="shared" si="35"/>
        <v>2.144759594291171</v>
      </c>
      <c r="P84" s="52">
        <f t="shared" si="40"/>
        <v>-0.49830087489040426</v>
      </c>
    </row>
    <row r="85" spans="1:16" ht="20.100000000000001" customHeight="1" x14ac:dyDescent="0.25">
      <c r="A85" s="38" t="s">
        <v>222</v>
      </c>
      <c r="B85" s="19">
        <v>180.25</v>
      </c>
      <c r="C85" s="140">
        <v>239.72</v>
      </c>
      <c r="D85" s="247">
        <f t="shared" si="36"/>
        <v>2.4083259535901897E-3</v>
      </c>
      <c r="E85" s="215">
        <f t="shared" si="37"/>
        <v>3.0107048819712503E-3</v>
      </c>
      <c r="F85" s="52">
        <f t="shared" si="33"/>
        <v>0.32993065187239945</v>
      </c>
      <c r="H85" s="19">
        <v>42.619</v>
      </c>
      <c r="I85" s="140">
        <v>63.385999999999996</v>
      </c>
      <c r="J85" s="214">
        <f t="shared" si="38"/>
        <v>2.0810159189734363E-3</v>
      </c>
      <c r="K85" s="215">
        <f t="shared" si="39"/>
        <v>2.7781459415033437E-3</v>
      </c>
      <c r="L85" s="52">
        <f t="shared" si="34"/>
        <v>0.48727093549825184</v>
      </c>
      <c r="N85" s="40">
        <f t="shared" si="35"/>
        <v>2.3644382801664356</v>
      </c>
      <c r="O85" s="143">
        <f t="shared" si="35"/>
        <v>2.6441681962289336</v>
      </c>
      <c r="P85" s="52">
        <f t="shared" si="40"/>
        <v>0.11830713383764344</v>
      </c>
    </row>
    <row r="86" spans="1:16" ht="20.100000000000001" customHeight="1" x14ac:dyDescent="0.25">
      <c r="A86" s="38" t="s">
        <v>198</v>
      </c>
      <c r="B86" s="19">
        <v>76.22</v>
      </c>
      <c r="C86" s="140">
        <v>146.6</v>
      </c>
      <c r="D86" s="247">
        <f t="shared" si="36"/>
        <v>1.0183778318038517E-3</v>
      </c>
      <c r="E86" s="215">
        <f t="shared" si="37"/>
        <v>1.8411869501793147E-3</v>
      </c>
      <c r="F86" s="52">
        <f t="shared" si="33"/>
        <v>0.92337969036998158</v>
      </c>
      <c r="H86" s="19">
        <v>31.786999999999999</v>
      </c>
      <c r="I86" s="140">
        <v>62.390999999999998</v>
      </c>
      <c r="J86" s="214">
        <f t="shared" si="38"/>
        <v>1.5521071122365287E-3</v>
      </c>
      <c r="K86" s="215">
        <f t="shared" si="39"/>
        <v>2.734536071629936E-3</v>
      </c>
      <c r="L86" s="52">
        <f t="shared" si="34"/>
        <v>0.96278352785730015</v>
      </c>
      <c r="N86" s="40">
        <f t="shared" si="35"/>
        <v>4.1704277092626612</v>
      </c>
      <c r="O86" s="143">
        <f t="shared" si="35"/>
        <v>4.2558663028649386</v>
      </c>
      <c r="P86" s="52">
        <f t="shared" si="40"/>
        <v>2.0486770076967274E-2</v>
      </c>
    </row>
    <row r="87" spans="1:16" ht="20.100000000000001" customHeight="1" x14ac:dyDescent="0.25">
      <c r="A87" s="38" t="s">
        <v>200</v>
      </c>
      <c r="B87" s="19">
        <v>172.49</v>
      </c>
      <c r="C87" s="140">
        <v>206.89</v>
      </c>
      <c r="D87" s="247">
        <f t="shared" si="36"/>
        <v>2.3046443480431171E-3</v>
      </c>
      <c r="E87" s="215">
        <f t="shared" si="37"/>
        <v>2.5983845028826631E-3</v>
      </c>
      <c r="F87" s="52">
        <f t="shared" si="33"/>
        <v>0.19943185112180403</v>
      </c>
      <c r="H87" s="19">
        <v>52.646999999999998</v>
      </c>
      <c r="I87" s="140">
        <v>61.644999999999996</v>
      </c>
      <c r="J87" s="214">
        <f t="shared" si="38"/>
        <v>2.5706667234377742E-3</v>
      </c>
      <c r="K87" s="215">
        <f t="shared" si="39"/>
        <v>2.701839626478617E-3</v>
      </c>
      <c r="L87" s="52">
        <f t="shared" si="34"/>
        <v>0.17091192280661763</v>
      </c>
      <c r="N87" s="40">
        <f t="shared" ref="N87:N91" si="44">(H87/B87)*10</f>
        <v>3.0521769377934946</v>
      </c>
      <c r="O87" s="143">
        <f t="shared" ref="O87:O91" si="45">(I87/C87)*10</f>
        <v>2.9796026874184349</v>
      </c>
      <c r="P87" s="52">
        <f t="shared" ref="P87:P91" si="46">(O87-N87)/N87</f>
        <v>-2.3777864735301257E-2</v>
      </c>
    </row>
    <row r="88" spans="1:16" ht="20.100000000000001" customHeight="1" x14ac:dyDescent="0.25">
      <c r="A88" s="38" t="s">
        <v>215</v>
      </c>
      <c r="B88" s="19">
        <v>740.7</v>
      </c>
      <c r="C88" s="140">
        <v>230.98999999999998</v>
      </c>
      <c r="D88" s="247">
        <f t="shared" si="36"/>
        <v>9.89651613772124E-3</v>
      </c>
      <c r="E88" s="215">
        <f t="shared" si="37"/>
        <v>2.9010625758657564E-3</v>
      </c>
      <c r="F88" s="52">
        <f t="shared" si="33"/>
        <v>-0.68814634804914276</v>
      </c>
      <c r="H88" s="19">
        <v>182.90399999999997</v>
      </c>
      <c r="I88" s="140">
        <v>60.777000000000001</v>
      </c>
      <c r="J88" s="214">
        <f t="shared" si="38"/>
        <v>8.9309025468433632E-3</v>
      </c>
      <c r="K88" s="215">
        <f t="shared" si="39"/>
        <v>2.6637960415036243E-3</v>
      </c>
      <c r="L88" s="52">
        <f t="shared" si="34"/>
        <v>-0.66771093032410433</v>
      </c>
      <c r="N88" s="40">
        <f t="shared" si="44"/>
        <v>2.4693398136897522</v>
      </c>
      <c r="O88" s="143">
        <f t="shared" si="45"/>
        <v>2.6311528637603359</v>
      </c>
      <c r="P88" s="52">
        <f t="shared" si="46"/>
        <v>6.5528870985479465E-2</v>
      </c>
    </row>
    <row r="89" spans="1:16" ht="20.100000000000001" customHeight="1" x14ac:dyDescent="0.25">
      <c r="A89" s="38" t="s">
        <v>202</v>
      </c>
      <c r="B89" s="19">
        <v>295.77</v>
      </c>
      <c r="C89" s="140">
        <v>303.8</v>
      </c>
      <c r="D89" s="247">
        <f t="shared" si="36"/>
        <v>3.9517923289507373E-3</v>
      </c>
      <c r="E89" s="215">
        <f t="shared" si="37"/>
        <v>3.8155020154466289E-3</v>
      </c>
      <c r="F89" s="52">
        <f t="shared" si="33"/>
        <v>2.7149474253643134E-2</v>
      </c>
      <c r="H89" s="19">
        <v>44.233000000000004</v>
      </c>
      <c r="I89" s="140">
        <v>58.49</v>
      </c>
      <c r="J89" s="214">
        <f t="shared" si="38"/>
        <v>2.1598248936847888E-3</v>
      </c>
      <c r="K89" s="215">
        <f t="shared" si="39"/>
        <v>2.5635590843172086E-3</v>
      </c>
      <c r="L89" s="52">
        <f t="shared" si="34"/>
        <v>0.32231591797978876</v>
      </c>
      <c r="N89" s="40">
        <f t="shared" si="44"/>
        <v>1.4955201676978735</v>
      </c>
      <c r="O89" s="143">
        <f t="shared" si="45"/>
        <v>1.925279789335089</v>
      </c>
      <c r="P89" s="52">
        <f t="shared" si="46"/>
        <v>0.28736464470336448</v>
      </c>
    </row>
    <row r="90" spans="1:16" ht="20.100000000000001" customHeight="1" x14ac:dyDescent="0.25">
      <c r="A90" s="38" t="s">
        <v>210</v>
      </c>
      <c r="B90" s="19">
        <v>0.06</v>
      </c>
      <c r="C90" s="140">
        <v>199.98</v>
      </c>
      <c r="D90" s="247">
        <f t="shared" si="36"/>
        <v>8.0166189855984118E-7</v>
      </c>
      <c r="E90" s="215">
        <f t="shared" si="37"/>
        <v>2.5116000429526559E-3</v>
      </c>
      <c r="F90" s="52">
        <f t="shared" si="33"/>
        <v>3332</v>
      </c>
      <c r="H90" s="19">
        <v>3.2000000000000001E-2</v>
      </c>
      <c r="I90" s="140">
        <v>47.036000000000001</v>
      </c>
      <c r="J90" s="214">
        <f t="shared" si="38"/>
        <v>1.5625075531370976E-6</v>
      </c>
      <c r="K90" s="215">
        <f t="shared" si="39"/>
        <v>2.0615415471011149E-3</v>
      </c>
      <c r="L90" s="52">
        <f t="shared" si="34"/>
        <v>1468.8750000000002</v>
      </c>
      <c r="N90" s="40">
        <f t="shared" si="44"/>
        <v>5.333333333333333</v>
      </c>
      <c r="O90" s="143">
        <f t="shared" si="45"/>
        <v>2.3520352035203524</v>
      </c>
      <c r="P90" s="52">
        <f t="shared" si="46"/>
        <v>-0.55899339933993386</v>
      </c>
    </row>
    <row r="91" spans="1:16" ht="20.100000000000001" customHeight="1" x14ac:dyDescent="0.25">
      <c r="A91" s="38" t="s">
        <v>211</v>
      </c>
      <c r="B91" s="19">
        <v>83.25</v>
      </c>
      <c r="C91" s="140">
        <v>226.70999999999998</v>
      </c>
      <c r="D91" s="247">
        <f t="shared" si="36"/>
        <v>1.1123058842517797E-3</v>
      </c>
      <c r="E91" s="215">
        <f t="shared" si="37"/>
        <v>2.8473089595849412E-3</v>
      </c>
      <c r="F91" s="52">
        <f t="shared" si="33"/>
        <v>1.723243243243243</v>
      </c>
      <c r="H91" s="19">
        <v>17.251999999999999</v>
      </c>
      <c r="I91" s="140">
        <v>45.655999999999999</v>
      </c>
      <c r="J91" s="214">
        <f t="shared" si="38"/>
        <v>8.4238688458503769E-4</v>
      </c>
      <c r="K91" s="215">
        <f t="shared" si="39"/>
        <v>2.0010575064726699E-3</v>
      </c>
      <c r="L91" s="52">
        <f t="shared" si="34"/>
        <v>1.6464178066311153</v>
      </c>
      <c r="N91" s="40">
        <f t="shared" si="44"/>
        <v>2.0723123123123122</v>
      </c>
      <c r="O91" s="143">
        <f t="shared" si="45"/>
        <v>2.0138502933262759</v>
      </c>
      <c r="P91" s="52">
        <f t="shared" si="46"/>
        <v>-2.8211007886549521E-2</v>
      </c>
    </row>
    <row r="92" spans="1:16" ht="20.100000000000001" customHeight="1" x14ac:dyDescent="0.25">
      <c r="A92" s="38" t="s">
        <v>209</v>
      </c>
      <c r="B92" s="19">
        <v>244.25</v>
      </c>
      <c r="C92" s="140">
        <v>190.13</v>
      </c>
      <c r="D92" s="247">
        <f t="shared" si="36"/>
        <v>3.2634319787206872E-3</v>
      </c>
      <c r="E92" s="215">
        <f t="shared" si="37"/>
        <v>2.3878913699699393E-3</v>
      </c>
      <c r="F92" s="52">
        <f t="shared" si="33"/>
        <v>-0.22157625383828047</v>
      </c>
      <c r="H92" s="19">
        <v>53.959000000000003</v>
      </c>
      <c r="I92" s="140">
        <v>45.077999999999996</v>
      </c>
      <c r="J92" s="214">
        <f t="shared" si="38"/>
        <v>2.6347295331163954E-3</v>
      </c>
      <c r="K92" s="215">
        <f t="shared" si="39"/>
        <v>1.9757243358326402E-3</v>
      </c>
      <c r="L92" s="52">
        <f t="shared" ref="L92" si="47">(I92-H92)/H92</f>
        <v>-0.16458792787116155</v>
      </c>
      <c r="N92" s="40">
        <f t="shared" ref="N92" si="48">(H92/B92)*10</f>
        <v>2.2091709314227228</v>
      </c>
      <c r="O92" s="143">
        <f t="shared" ref="O92" si="49">(I92/C92)*10</f>
        <v>2.3709041182348916</v>
      </c>
      <c r="P92" s="52">
        <f t="shared" ref="P92" si="50">(O92-N92)/N92</f>
        <v>7.3209901738120087E-2</v>
      </c>
    </row>
    <row r="93" spans="1:16" ht="20.100000000000001" customHeight="1" x14ac:dyDescent="0.25">
      <c r="A93" s="38" t="s">
        <v>201</v>
      </c>
      <c r="B93" s="19">
        <v>165.37999999999997</v>
      </c>
      <c r="C93" s="140">
        <v>116.98</v>
      </c>
      <c r="D93" s="247">
        <f t="shared" si="36"/>
        <v>2.2096474130637754E-3</v>
      </c>
      <c r="E93" s="215">
        <f t="shared" si="37"/>
        <v>1.4691817833013387E-3</v>
      </c>
      <c r="F93" s="52">
        <f t="shared" si="33"/>
        <v>-0.29265933002781458</v>
      </c>
      <c r="H93" s="19">
        <v>49.832000000000001</v>
      </c>
      <c r="I93" s="140">
        <v>36.852000000000004</v>
      </c>
      <c r="J93" s="214">
        <f t="shared" si="38"/>
        <v>2.433214887122745E-3</v>
      </c>
      <c r="K93" s="215">
        <f t="shared" si="39"/>
        <v>1.6151868588691705E-3</v>
      </c>
      <c r="L93" s="52">
        <f t="shared" si="34"/>
        <v>-0.26047519666078017</v>
      </c>
      <c r="N93" s="40">
        <f t="shared" ref="N93:N94" si="51">(H93/B93)*10</f>
        <v>3.013181763211997</v>
      </c>
      <c r="O93" s="143">
        <f t="shared" ref="O93:O94" si="52">(I93/C93)*10</f>
        <v>3.1502820995041891</v>
      </c>
      <c r="P93" s="52">
        <f t="shared" ref="P93:P94" si="53">(O93-N93)/N93</f>
        <v>4.5500187863225891E-2</v>
      </c>
    </row>
    <row r="94" spans="1:16" ht="20.100000000000001" customHeight="1" x14ac:dyDescent="0.25">
      <c r="A94" s="38" t="s">
        <v>244</v>
      </c>
      <c r="B94" s="19">
        <v>13.519999999999998</v>
      </c>
      <c r="C94" s="140">
        <v>112.73</v>
      </c>
      <c r="D94" s="247">
        <f t="shared" si="36"/>
        <v>1.8064114780881753E-4</v>
      </c>
      <c r="E94" s="215">
        <f t="shared" si="37"/>
        <v>1.4158049447047351E-3</v>
      </c>
      <c r="F94" s="52">
        <f t="shared" si="33"/>
        <v>7.3380177514792919</v>
      </c>
      <c r="H94" s="19">
        <v>4.0350000000000001</v>
      </c>
      <c r="I94" s="140">
        <v>32.26</v>
      </c>
      <c r="J94" s="214">
        <f t="shared" si="38"/>
        <v>1.9702243677838089E-4</v>
      </c>
      <c r="K94" s="215">
        <f t="shared" si="39"/>
        <v>1.4139240222272721E-3</v>
      </c>
      <c r="L94" s="52">
        <f t="shared" si="34"/>
        <v>6.9950433705080535</v>
      </c>
      <c r="N94" s="40">
        <f t="shared" si="51"/>
        <v>2.9844674556213024</v>
      </c>
      <c r="O94" s="143">
        <f t="shared" si="52"/>
        <v>2.8617049587509982</v>
      </c>
      <c r="P94" s="52">
        <f t="shared" si="53"/>
        <v>-4.1133803164473688E-2</v>
      </c>
    </row>
    <row r="95" spans="1:16" ht="20.100000000000001" customHeight="1" thickBot="1" x14ac:dyDescent="0.3">
      <c r="A95" s="8" t="s">
        <v>17</v>
      </c>
      <c r="B95" s="19">
        <f>B96-SUM(B68:B94)</f>
        <v>1018.9699999999866</v>
      </c>
      <c r="C95" s="140">
        <f>C96-SUM(C68:C94)</f>
        <v>1238.2900000000081</v>
      </c>
      <c r="D95" s="247">
        <f t="shared" si="36"/>
        <v>1.3614490412925178E-2</v>
      </c>
      <c r="E95" s="215">
        <f t="shared" si="37"/>
        <v>1.5552001286067931E-2</v>
      </c>
      <c r="F95" s="52">
        <f>(C95-B95)/B95</f>
        <v>0.21523695496435069</v>
      </c>
      <c r="H95" s="19">
        <f>H96-SUM(H68:H94)</f>
        <v>309.84999999999854</v>
      </c>
      <c r="I95" s="140">
        <f>I96-SUM(I68:I94)</f>
        <v>369.29699999999139</v>
      </c>
      <c r="J95" s="214">
        <f t="shared" si="38"/>
        <v>1.5129467666860231E-2</v>
      </c>
      <c r="K95" s="215">
        <f t="shared" si="39"/>
        <v>1.6185923733306035E-2</v>
      </c>
      <c r="L95" s="52">
        <f t="shared" si="34"/>
        <v>0.19185735033078302</v>
      </c>
      <c r="N95" s="40">
        <f t="shared" si="35"/>
        <v>3.040815725683804</v>
      </c>
      <c r="O95" s="143">
        <f t="shared" si="35"/>
        <v>2.9823143205548694</v>
      </c>
      <c r="P95" s="52">
        <f>(O95-N95)/N95</f>
        <v>-1.9238720924392425E-2</v>
      </c>
    </row>
    <row r="96" spans="1:16" ht="26.25" customHeight="1" thickBot="1" x14ac:dyDescent="0.3">
      <c r="A96" s="12" t="s">
        <v>18</v>
      </c>
      <c r="B96" s="17">
        <v>74844.51999999999</v>
      </c>
      <c r="C96" s="145">
        <v>79622.55</v>
      </c>
      <c r="D96" s="243">
        <f>SUM(D68:D95)</f>
        <v>0.99999999999999989</v>
      </c>
      <c r="E96" s="244">
        <f>SUM(E68:E95)</f>
        <v>1.0000000000000004</v>
      </c>
      <c r="F96" s="57">
        <f>(C96-B96)/B96</f>
        <v>6.3839410019598156E-2</v>
      </c>
      <c r="G96" s="1"/>
      <c r="H96" s="17">
        <v>20479.901000000002</v>
      </c>
      <c r="I96" s="145">
        <v>22815.935999999987</v>
      </c>
      <c r="J96" s="255">
        <f t="shared" si="38"/>
        <v>1</v>
      </c>
      <c r="K96" s="244">
        <f t="shared" si="39"/>
        <v>1</v>
      </c>
      <c r="L96" s="57">
        <f t="shared" si="34"/>
        <v>0.11406476037164365</v>
      </c>
      <c r="M96" s="1"/>
      <c r="N96" s="37">
        <f t="shared" si="35"/>
        <v>2.7363260529962652</v>
      </c>
      <c r="O96" s="150">
        <f t="shared" si="35"/>
        <v>2.865511843064557</v>
      </c>
      <c r="P96" s="57">
        <f>(O96-N96)/N96</f>
        <v>4.7211402284034795E-2</v>
      </c>
    </row>
  </sheetData>
  <mergeCells count="33"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  <mergeCell ref="N36:O36"/>
    <mergeCell ref="B5:C5"/>
    <mergeCell ref="D5:E5"/>
    <mergeCell ref="H5:I5"/>
    <mergeCell ref="J5:K5"/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 codeName="Folha28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135</v>
      </c>
    </row>
    <row r="3" spans="1:16" ht="8.25" customHeight="1" thickBot="1" x14ac:dyDescent="0.3"/>
    <row r="4" spans="1:16" x14ac:dyDescent="0.25">
      <c r="A4" s="353" t="s">
        <v>3</v>
      </c>
      <c r="B4" s="347" t="s">
        <v>1</v>
      </c>
      <c r="C4" s="340"/>
      <c r="D4" s="347" t="s">
        <v>104</v>
      </c>
      <c r="E4" s="340"/>
      <c r="F4" s="130" t="s">
        <v>0</v>
      </c>
      <c r="H4" s="356" t="s">
        <v>19</v>
      </c>
      <c r="I4" s="357"/>
      <c r="J4" s="347" t="s">
        <v>104</v>
      </c>
      <c r="K4" s="345"/>
      <c r="L4" s="130" t="s">
        <v>0</v>
      </c>
      <c r="N4" s="339" t="s">
        <v>22</v>
      </c>
      <c r="O4" s="340"/>
      <c r="P4" s="130" t="s">
        <v>0</v>
      </c>
    </row>
    <row r="5" spans="1:16" x14ac:dyDescent="0.25">
      <c r="A5" s="354"/>
      <c r="B5" s="348" t="s">
        <v>157</v>
      </c>
      <c r="C5" s="342"/>
      <c r="D5" s="348" t="str">
        <f>B5</f>
        <v>jan-maio</v>
      </c>
      <c r="E5" s="342"/>
      <c r="F5" s="131" t="s">
        <v>151</v>
      </c>
      <c r="H5" s="337" t="str">
        <f>B5</f>
        <v>jan-maio</v>
      </c>
      <c r="I5" s="342"/>
      <c r="J5" s="348" t="str">
        <f>B5</f>
        <v>jan-maio</v>
      </c>
      <c r="K5" s="338"/>
      <c r="L5" s="131" t="str">
        <f>F5</f>
        <v>2023/2022</v>
      </c>
      <c r="N5" s="337" t="str">
        <f>B5</f>
        <v>jan-maio</v>
      </c>
      <c r="O5" s="338"/>
      <c r="P5" s="131" t="str">
        <f>F5</f>
        <v>2023/2022</v>
      </c>
    </row>
    <row r="6" spans="1:16" ht="19.5" customHeight="1" thickBot="1" x14ac:dyDescent="0.3">
      <c r="A6" s="355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163</v>
      </c>
      <c r="B7" s="39">
        <v>82985.130000000019</v>
      </c>
      <c r="C7" s="147">
        <v>74834.659999999989</v>
      </c>
      <c r="D7" s="247">
        <f>B7/$B$33</f>
        <v>0.14004704736362292</v>
      </c>
      <c r="E7" s="246">
        <f>C7/$C$33</f>
        <v>0.125079360611661</v>
      </c>
      <c r="F7" s="52">
        <f>(C7-B7)/B7</f>
        <v>-9.821602978750564E-2</v>
      </c>
      <c r="H7" s="39">
        <v>24566.754000000001</v>
      </c>
      <c r="I7" s="147">
        <v>24022.713</v>
      </c>
      <c r="J7" s="247">
        <f>H7/$H$33</f>
        <v>0.14309833772901914</v>
      </c>
      <c r="K7" s="246">
        <f>I7/$I$33</f>
        <v>0.13361997421269997</v>
      </c>
      <c r="L7" s="52">
        <f>(I7-H7)/H7</f>
        <v>-2.2145416525113617E-2</v>
      </c>
      <c r="N7" s="27">
        <f t="shared" ref="N7:O33" si="0">(H7/B7)*10</f>
        <v>2.9603802512570621</v>
      </c>
      <c r="O7" s="151">
        <f t="shared" si="0"/>
        <v>3.2101051838813732</v>
      </c>
      <c r="P7" s="61">
        <f>(O7-N7)/N7</f>
        <v>8.4355694684245655E-2</v>
      </c>
    </row>
    <row r="8" spans="1:16" ht="20.100000000000001" customHeight="1" x14ac:dyDescent="0.25">
      <c r="A8" s="8" t="s">
        <v>165</v>
      </c>
      <c r="B8" s="19">
        <v>61536.219999999987</v>
      </c>
      <c r="C8" s="140">
        <v>68458.569999999978</v>
      </c>
      <c r="D8" s="247">
        <f t="shared" ref="D8:D32" si="1">B8/$B$33</f>
        <v>0.10384951999133238</v>
      </c>
      <c r="E8" s="215">
        <f t="shared" ref="E8:E32" si="2">C8/$C$33</f>
        <v>0.11442230330155354</v>
      </c>
      <c r="F8" s="52">
        <f t="shared" ref="F8:F33" si="3">(C8-B8)/B8</f>
        <v>0.11249228503148215</v>
      </c>
      <c r="H8" s="19">
        <v>19262.953999999994</v>
      </c>
      <c r="I8" s="140">
        <v>22518.234000000004</v>
      </c>
      <c r="J8" s="247">
        <f t="shared" ref="J8:J32" si="4">H8/$H$33</f>
        <v>0.11220435134208448</v>
      </c>
      <c r="K8" s="215">
        <f t="shared" ref="K8:K32" si="5">I8/$I$33</f>
        <v>0.12525170851416922</v>
      </c>
      <c r="L8" s="52">
        <f t="shared" ref="L8:L33" si="6">(I8-H8)/H8</f>
        <v>0.16899173408190721</v>
      </c>
      <c r="N8" s="27">
        <f t="shared" si="0"/>
        <v>3.1303440477819402</v>
      </c>
      <c r="O8" s="152">
        <f t="shared" si="0"/>
        <v>3.2893228707523416</v>
      </c>
      <c r="P8" s="52">
        <f t="shared" ref="P8:P71" si="7">(O8-N8)/N8</f>
        <v>5.0786373811865397E-2</v>
      </c>
    </row>
    <row r="9" spans="1:16" ht="20.100000000000001" customHeight="1" x14ac:dyDescent="0.25">
      <c r="A9" s="8" t="s">
        <v>168</v>
      </c>
      <c r="B9" s="19">
        <v>46204.94</v>
      </c>
      <c r="C9" s="140">
        <v>40363.15</v>
      </c>
      <c r="D9" s="247">
        <f t="shared" si="1"/>
        <v>7.7976203936938507E-2</v>
      </c>
      <c r="E9" s="215">
        <f t="shared" si="2"/>
        <v>6.7463351798118229E-2</v>
      </c>
      <c r="F9" s="52">
        <f t="shared" si="3"/>
        <v>-0.12643215205993127</v>
      </c>
      <c r="H9" s="19">
        <v>16797.969000000001</v>
      </c>
      <c r="I9" s="140">
        <v>14890.003000000002</v>
      </c>
      <c r="J9" s="247">
        <f t="shared" si="4"/>
        <v>9.78461151653814E-2</v>
      </c>
      <c r="K9" s="215">
        <f t="shared" si="5"/>
        <v>8.2821695321715974E-2</v>
      </c>
      <c r="L9" s="52">
        <f t="shared" si="6"/>
        <v>-0.1135831361517573</v>
      </c>
      <c r="N9" s="27">
        <f t="shared" si="0"/>
        <v>3.6355352912480789</v>
      </c>
      <c r="O9" s="152">
        <f t="shared" si="0"/>
        <v>3.6890091581058471</v>
      </c>
      <c r="P9" s="52">
        <f t="shared" si="7"/>
        <v>1.470866394461833E-2</v>
      </c>
    </row>
    <row r="10" spans="1:16" ht="20.100000000000001" customHeight="1" x14ac:dyDescent="0.25">
      <c r="A10" s="8" t="s">
        <v>166</v>
      </c>
      <c r="B10" s="19">
        <v>49971.380000000012</v>
      </c>
      <c r="C10" s="140">
        <v>49436.63</v>
      </c>
      <c r="D10" s="247">
        <f t="shared" si="1"/>
        <v>8.4332508989087548E-2</v>
      </c>
      <c r="E10" s="215">
        <f t="shared" si="2"/>
        <v>8.262885234188623E-2</v>
      </c>
      <c r="F10" s="52">
        <f t="shared" si="3"/>
        <v>-1.0701125324135825E-2</v>
      </c>
      <c r="H10" s="19">
        <v>14041.055000000004</v>
      </c>
      <c r="I10" s="140">
        <v>14678.715</v>
      </c>
      <c r="J10" s="247">
        <f t="shared" si="4"/>
        <v>8.178742826430116E-2</v>
      </c>
      <c r="K10" s="215">
        <f t="shared" si="5"/>
        <v>8.1646461820343616E-2</v>
      </c>
      <c r="L10" s="52">
        <f t="shared" si="6"/>
        <v>4.5413966400672599E-2</v>
      </c>
      <c r="N10" s="27">
        <f t="shared" si="0"/>
        <v>2.809819340590554</v>
      </c>
      <c r="O10" s="152">
        <f t="shared" si="0"/>
        <v>2.9691981431582208</v>
      </c>
      <c r="P10" s="52">
        <f t="shared" si="7"/>
        <v>5.6722081831129159E-2</v>
      </c>
    </row>
    <row r="11" spans="1:16" ht="20.100000000000001" customHeight="1" x14ac:dyDescent="0.25">
      <c r="A11" s="8" t="s">
        <v>173</v>
      </c>
      <c r="B11" s="19">
        <v>41026.370000000003</v>
      </c>
      <c r="C11" s="140">
        <v>48123.610000000008</v>
      </c>
      <c r="D11" s="247">
        <f t="shared" si="1"/>
        <v>6.9236765460842412E-2</v>
      </c>
      <c r="E11" s="215">
        <f t="shared" si="2"/>
        <v>8.0434258258471919E-2</v>
      </c>
      <c r="F11" s="52">
        <f t="shared" si="3"/>
        <v>0.17299215114571445</v>
      </c>
      <c r="H11" s="19">
        <v>9844.8579999999984</v>
      </c>
      <c r="I11" s="140">
        <v>11536.4</v>
      </c>
      <c r="J11" s="247">
        <f t="shared" si="4"/>
        <v>5.7345093901222589E-2</v>
      </c>
      <c r="K11" s="215">
        <f t="shared" si="5"/>
        <v>6.4168167454999425E-2</v>
      </c>
      <c r="L11" s="52">
        <f t="shared" si="6"/>
        <v>0.17181984747773929</v>
      </c>
      <c r="N11" s="27">
        <f t="shared" si="0"/>
        <v>2.3996414988701167</v>
      </c>
      <c r="O11" s="152">
        <f t="shared" si="0"/>
        <v>2.3972432658314697</v>
      </c>
      <c r="P11" s="52">
        <f t="shared" si="7"/>
        <v>-9.9941305389832872E-4</v>
      </c>
    </row>
    <row r="12" spans="1:16" ht="20.100000000000001" customHeight="1" x14ac:dyDescent="0.25">
      <c r="A12" s="8" t="s">
        <v>167</v>
      </c>
      <c r="B12" s="19">
        <v>44223.250000000007</v>
      </c>
      <c r="C12" s="140">
        <v>39348.369999999988</v>
      </c>
      <c r="D12" s="247">
        <f t="shared" si="1"/>
        <v>7.4631871846478237E-2</v>
      </c>
      <c r="E12" s="215">
        <f t="shared" si="2"/>
        <v>6.5767238879832726E-2</v>
      </c>
      <c r="F12" s="52">
        <f t="shared" si="3"/>
        <v>-0.11023341794192011</v>
      </c>
      <c r="H12" s="19">
        <v>10943.458000000001</v>
      </c>
      <c r="I12" s="140">
        <v>10382.861000000003</v>
      </c>
      <c r="J12" s="247">
        <f t="shared" si="4"/>
        <v>6.3744304551074854E-2</v>
      </c>
      <c r="K12" s="215">
        <f t="shared" si="5"/>
        <v>5.7751912495231011E-2</v>
      </c>
      <c r="L12" s="52">
        <f t="shared" si="6"/>
        <v>-5.1226678075613569E-2</v>
      </c>
      <c r="N12" s="27">
        <f t="shared" si="0"/>
        <v>2.4745937939884559</v>
      </c>
      <c r="O12" s="152">
        <f t="shared" si="0"/>
        <v>2.6387016793834168</v>
      </c>
      <c r="P12" s="52">
        <f t="shared" si="7"/>
        <v>6.6317100525196931E-2</v>
      </c>
    </row>
    <row r="13" spans="1:16" ht="20.100000000000001" customHeight="1" x14ac:dyDescent="0.25">
      <c r="A13" s="8" t="s">
        <v>171</v>
      </c>
      <c r="B13" s="19">
        <v>24043.289999999997</v>
      </c>
      <c r="C13" s="140">
        <v>22772.920000000009</v>
      </c>
      <c r="D13" s="247">
        <f t="shared" si="1"/>
        <v>4.0575845014731195E-2</v>
      </c>
      <c r="E13" s="215">
        <f t="shared" si="2"/>
        <v>3.8062874513768205E-2</v>
      </c>
      <c r="F13" s="52">
        <f t="shared" si="3"/>
        <v>-5.2836778993223817E-2</v>
      </c>
      <c r="H13" s="19">
        <v>9764.4790000000012</v>
      </c>
      <c r="I13" s="140">
        <v>9953.7309999999998</v>
      </c>
      <c r="J13" s="247">
        <f t="shared" si="4"/>
        <v>5.6876896055942733E-2</v>
      </c>
      <c r="K13" s="215">
        <f t="shared" si="5"/>
        <v>5.5364990604522983E-2</v>
      </c>
      <c r="L13" s="52">
        <f t="shared" si="6"/>
        <v>1.9381679247812256E-2</v>
      </c>
      <c r="N13" s="27">
        <f t="shared" si="0"/>
        <v>4.0612075136139865</v>
      </c>
      <c r="O13" s="152">
        <f t="shared" si="0"/>
        <v>4.3708628493842667</v>
      </c>
      <c r="P13" s="52">
        <f t="shared" si="7"/>
        <v>7.6247109937685562E-2</v>
      </c>
    </row>
    <row r="14" spans="1:16" ht="20.100000000000001" customHeight="1" x14ac:dyDescent="0.25">
      <c r="A14" s="8" t="s">
        <v>174</v>
      </c>
      <c r="B14" s="19">
        <v>34883.599999999999</v>
      </c>
      <c r="C14" s="140">
        <v>32213.910000000011</v>
      </c>
      <c r="D14" s="247">
        <f t="shared" si="1"/>
        <v>5.8870127472399877E-2</v>
      </c>
      <c r="E14" s="215">
        <f t="shared" si="2"/>
        <v>5.384263475776592E-2</v>
      </c>
      <c r="F14" s="52">
        <f t="shared" si="3"/>
        <v>-7.6531378642112277E-2</v>
      </c>
      <c r="H14" s="19">
        <v>8478.1540000000005</v>
      </c>
      <c r="I14" s="140">
        <v>8150.4609999999975</v>
      </c>
      <c r="J14" s="247">
        <f t="shared" si="4"/>
        <v>4.9384210238382922E-2</v>
      </c>
      <c r="K14" s="215">
        <f t="shared" si="5"/>
        <v>4.533477915844128E-2</v>
      </c>
      <c r="L14" s="52">
        <f t="shared" si="6"/>
        <v>-3.8651456437333281E-2</v>
      </c>
      <c r="N14" s="27">
        <f t="shared" si="0"/>
        <v>2.430412572096917</v>
      </c>
      <c r="O14" s="152">
        <f t="shared" si="0"/>
        <v>2.5301060939202955</v>
      </c>
      <c r="P14" s="52">
        <f t="shared" si="7"/>
        <v>4.1019176319255432E-2</v>
      </c>
    </row>
    <row r="15" spans="1:16" ht="20.100000000000001" customHeight="1" x14ac:dyDescent="0.25">
      <c r="A15" s="8" t="s">
        <v>164</v>
      </c>
      <c r="B15" s="19">
        <v>38650.909999999996</v>
      </c>
      <c r="C15" s="140">
        <v>28519.989999999998</v>
      </c>
      <c r="D15" s="247">
        <f t="shared" si="1"/>
        <v>6.5227900750617906E-2</v>
      </c>
      <c r="E15" s="215">
        <f t="shared" si="2"/>
        <v>4.7668581828940841E-2</v>
      </c>
      <c r="F15" s="52">
        <f t="shared" si="3"/>
        <v>-0.26211336291952764</v>
      </c>
      <c r="H15" s="19">
        <v>8024.5069999999987</v>
      </c>
      <c r="I15" s="140">
        <v>6893.3500000000013</v>
      </c>
      <c r="J15" s="247">
        <f t="shared" si="4"/>
        <v>4.6741771940846479E-2</v>
      </c>
      <c r="K15" s="215">
        <f t="shared" si="5"/>
        <v>3.834243239883503E-2</v>
      </c>
      <c r="L15" s="52">
        <f t="shared" si="6"/>
        <v>-0.14096280307313552</v>
      </c>
      <c r="N15" s="27">
        <f t="shared" si="0"/>
        <v>2.0761495654306712</v>
      </c>
      <c r="O15" s="152">
        <f t="shared" si="0"/>
        <v>2.4170239891388468</v>
      </c>
      <c r="P15" s="52">
        <f t="shared" si="7"/>
        <v>0.16418587050950995</v>
      </c>
    </row>
    <row r="16" spans="1:16" ht="20.100000000000001" customHeight="1" x14ac:dyDescent="0.25">
      <c r="A16" s="8" t="s">
        <v>169</v>
      </c>
      <c r="B16" s="19">
        <v>13311.110000000002</v>
      </c>
      <c r="C16" s="140">
        <v>18873.450000000004</v>
      </c>
      <c r="D16" s="247">
        <f t="shared" si="1"/>
        <v>2.2464044493662835E-2</v>
      </c>
      <c r="E16" s="215">
        <f t="shared" si="2"/>
        <v>3.1545263365079151E-2</v>
      </c>
      <c r="F16" s="52">
        <f t="shared" si="3"/>
        <v>0.41787198813622611</v>
      </c>
      <c r="H16" s="19">
        <v>3643.9579999999996</v>
      </c>
      <c r="I16" s="140">
        <v>5126.4980000000005</v>
      </c>
      <c r="J16" s="247">
        <f t="shared" si="4"/>
        <v>2.1225609722569008E-2</v>
      </c>
      <c r="K16" s="215">
        <f t="shared" si="5"/>
        <v>2.8514786425723773E-2</v>
      </c>
      <c r="L16" s="52">
        <f t="shared" si="6"/>
        <v>0.40684881658899502</v>
      </c>
      <c r="N16" s="27">
        <f t="shared" si="0"/>
        <v>2.7375312802613747</v>
      </c>
      <c r="O16" s="152">
        <f t="shared" si="0"/>
        <v>2.7162484866306897</v>
      </c>
      <c r="P16" s="52">
        <f t="shared" si="7"/>
        <v>-7.7744476507508355E-3</v>
      </c>
    </row>
    <row r="17" spans="1:16" ht="20.100000000000001" customHeight="1" x14ac:dyDescent="0.25">
      <c r="A17" s="8" t="s">
        <v>170</v>
      </c>
      <c r="B17" s="19">
        <v>11010.330000000004</v>
      </c>
      <c r="C17" s="140">
        <v>13593.789999999999</v>
      </c>
      <c r="D17" s="247">
        <f t="shared" si="1"/>
        <v>1.8581210959109404E-2</v>
      </c>
      <c r="E17" s="215">
        <f t="shared" si="2"/>
        <v>2.27207895577957E-2</v>
      </c>
      <c r="F17" s="52">
        <f t="shared" si="3"/>
        <v>0.23463965203586037</v>
      </c>
      <c r="H17" s="19">
        <v>3949.6930000000007</v>
      </c>
      <c r="I17" s="140">
        <v>4677.692</v>
      </c>
      <c r="J17" s="247">
        <f t="shared" si="4"/>
        <v>2.300647870858083E-2</v>
      </c>
      <c r="K17" s="215">
        <f t="shared" si="5"/>
        <v>2.6018421999836276E-2</v>
      </c>
      <c r="L17" s="52">
        <f t="shared" si="6"/>
        <v>0.1843178697686122</v>
      </c>
      <c r="N17" s="27">
        <f t="shared" si="0"/>
        <v>3.5872612355851272</v>
      </c>
      <c r="O17" s="152">
        <f t="shared" si="0"/>
        <v>3.4410506562187586</v>
      </c>
      <c r="P17" s="52">
        <f t="shared" si="7"/>
        <v>-4.075827484097902E-2</v>
      </c>
    </row>
    <row r="18" spans="1:16" ht="20.100000000000001" customHeight="1" x14ac:dyDescent="0.25">
      <c r="A18" s="8" t="s">
        <v>178</v>
      </c>
      <c r="B18" s="19">
        <v>20338.14</v>
      </c>
      <c r="C18" s="140">
        <v>19687.309999999994</v>
      </c>
      <c r="D18" s="247">
        <f t="shared" si="1"/>
        <v>3.4322973957719813E-2</v>
      </c>
      <c r="E18" s="215">
        <f t="shared" si="2"/>
        <v>3.2905556689421182E-2</v>
      </c>
      <c r="F18" s="52">
        <f t="shared" si="3"/>
        <v>-3.20004680860691E-2</v>
      </c>
      <c r="H18" s="19">
        <v>4473.2590000000009</v>
      </c>
      <c r="I18" s="140">
        <v>4482.4399999999996</v>
      </c>
      <c r="J18" s="247">
        <f t="shared" si="4"/>
        <v>2.605618663057295E-2</v>
      </c>
      <c r="K18" s="215">
        <f t="shared" si="5"/>
        <v>2.4932384498369303E-2</v>
      </c>
      <c r="L18" s="52">
        <f t="shared" si="6"/>
        <v>2.0524186057634206E-3</v>
      </c>
      <c r="N18" s="27">
        <f t="shared" si="0"/>
        <v>2.199443508600099</v>
      </c>
      <c r="O18" s="152">
        <f t="shared" si="0"/>
        <v>2.2768168937249431</v>
      </c>
      <c r="P18" s="52">
        <f t="shared" si="7"/>
        <v>3.5178618965344889E-2</v>
      </c>
    </row>
    <row r="19" spans="1:16" ht="20.100000000000001" customHeight="1" x14ac:dyDescent="0.25">
      <c r="A19" s="8" t="s">
        <v>180</v>
      </c>
      <c r="B19" s="19">
        <v>4232.7299999999996</v>
      </c>
      <c r="C19" s="140">
        <v>18759.66</v>
      </c>
      <c r="D19" s="247">
        <f t="shared" si="1"/>
        <v>7.1432235966543333E-3</v>
      </c>
      <c r="E19" s="215">
        <f t="shared" si="2"/>
        <v>3.1355073679657966E-2</v>
      </c>
      <c r="F19" s="52">
        <f t="shared" si="3"/>
        <v>3.4320474020313134</v>
      </c>
      <c r="H19" s="19">
        <v>900.77699999999993</v>
      </c>
      <c r="I19" s="140">
        <v>3931.5929999999994</v>
      </c>
      <c r="J19" s="247">
        <f t="shared" si="4"/>
        <v>5.246915867050758E-3</v>
      </c>
      <c r="K19" s="215">
        <f t="shared" si="5"/>
        <v>2.1868444054376022E-2</v>
      </c>
      <c r="L19" s="52">
        <f t="shared" si="6"/>
        <v>3.3646685028591978</v>
      </c>
      <c r="N19" s="27">
        <f t="shared" si="0"/>
        <v>2.1281229844568399</v>
      </c>
      <c r="O19" s="152">
        <f t="shared" si="0"/>
        <v>2.0957698593684531</v>
      </c>
      <c r="P19" s="52">
        <f t="shared" si="7"/>
        <v>-1.5202657611747149E-2</v>
      </c>
    </row>
    <row r="20" spans="1:16" ht="20.100000000000001" customHeight="1" x14ac:dyDescent="0.25">
      <c r="A20" s="8" t="s">
        <v>175</v>
      </c>
      <c r="B20" s="19">
        <v>10917.360000000006</v>
      </c>
      <c r="C20" s="140">
        <v>14111.88</v>
      </c>
      <c r="D20" s="247">
        <f t="shared" si="1"/>
        <v>1.8424313283665672E-2</v>
      </c>
      <c r="E20" s="215">
        <f t="shared" si="2"/>
        <v>2.3586730098439507E-2</v>
      </c>
      <c r="F20" s="52">
        <f t="shared" si="3"/>
        <v>0.29260920222471287</v>
      </c>
      <c r="H20" s="19">
        <v>3460.1030000000001</v>
      </c>
      <c r="I20" s="140">
        <v>3648.0879999999997</v>
      </c>
      <c r="J20" s="247">
        <f t="shared" si="4"/>
        <v>2.0154676831590869E-2</v>
      </c>
      <c r="K20" s="215">
        <f t="shared" si="5"/>
        <v>2.0291522630506393E-2</v>
      </c>
      <c r="L20" s="52">
        <f t="shared" si="6"/>
        <v>5.4329307537954702E-2</v>
      </c>
      <c r="N20" s="27">
        <f t="shared" si="0"/>
        <v>3.1693587094315823</v>
      </c>
      <c r="O20" s="152">
        <f t="shared" si="0"/>
        <v>2.5851183541810165</v>
      </c>
      <c r="P20" s="52">
        <f t="shared" si="7"/>
        <v>-0.1843402431892438</v>
      </c>
    </row>
    <row r="21" spans="1:16" ht="20.100000000000001" customHeight="1" x14ac:dyDescent="0.25">
      <c r="A21" s="8" t="s">
        <v>179</v>
      </c>
      <c r="B21" s="19">
        <v>13925.23</v>
      </c>
      <c r="C21" s="140">
        <v>13239.389999999998</v>
      </c>
      <c r="D21" s="247">
        <f t="shared" si="1"/>
        <v>2.3500443336768193E-2</v>
      </c>
      <c r="E21" s="215">
        <f t="shared" si="2"/>
        <v>2.2128442035928522E-2</v>
      </c>
      <c r="F21" s="52">
        <f t="shared" si="3"/>
        <v>-4.9251610206797448E-2</v>
      </c>
      <c r="H21" s="19">
        <v>3697.6280000000002</v>
      </c>
      <c r="I21" s="140">
        <v>3582.8599999999997</v>
      </c>
      <c r="J21" s="247">
        <f t="shared" si="4"/>
        <v>2.1538230909149723E-2</v>
      </c>
      <c r="K21" s="215">
        <f t="shared" si="5"/>
        <v>1.9928709168182384E-2</v>
      </c>
      <c r="L21" s="52">
        <f t="shared" si="6"/>
        <v>-3.1038276430187264E-2</v>
      </c>
      <c r="N21" s="27">
        <f t="shared" si="0"/>
        <v>2.6553442923384392</v>
      </c>
      <c r="O21" s="152">
        <f t="shared" si="0"/>
        <v>2.7062122952794656</v>
      </c>
      <c r="P21" s="52">
        <f t="shared" si="7"/>
        <v>1.9156838940922929E-2</v>
      </c>
    </row>
    <row r="22" spans="1:16" ht="20.100000000000001" customHeight="1" x14ac:dyDescent="0.25">
      <c r="A22" s="8" t="s">
        <v>177</v>
      </c>
      <c r="B22" s="19">
        <v>9321.2800000000007</v>
      </c>
      <c r="C22" s="140">
        <v>7861.67</v>
      </c>
      <c r="D22" s="247">
        <f t="shared" si="1"/>
        <v>1.5730742865011971E-2</v>
      </c>
      <c r="E22" s="215">
        <f t="shared" si="2"/>
        <v>1.3140069814439955E-2</v>
      </c>
      <c r="F22" s="52">
        <f t="shared" si="3"/>
        <v>-0.15658900923478325</v>
      </c>
      <c r="H22" s="19">
        <v>3213.5249999999992</v>
      </c>
      <c r="I22" s="140">
        <v>2859.0730000000003</v>
      </c>
      <c r="J22" s="247">
        <f t="shared" si="4"/>
        <v>1.8718390136142779E-2</v>
      </c>
      <c r="K22" s="215">
        <f t="shared" si="5"/>
        <v>1.590283580927045E-2</v>
      </c>
      <c r="L22" s="52">
        <f t="shared" si="6"/>
        <v>-0.11030005990306563</v>
      </c>
      <c r="N22" s="27">
        <f t="shared" si="0"/>
        <v>3.4475147190085469</v>
      </c>
      <c r="O22" s="152">
        <f t="shared" si="0"/>
        <v>3.6367247671296306</v>
      </c>
      <c r="P22" s="52">
        <f t="shared" si="7"/>
        <v>5.4883028367605523E-2</v>
      </c>
    </row>
    <row r="23" spans="1:16" ht="20.100000000000001" customHeight="1" x14ac:dyDescent="0.25">
      <c r="A23" s="8" t="s">
        <v>172</v>
      </c>
      <c r="B23" s="19">
        <v>13328.96</v>
      </c>
      <c r="C23" s="140">
        <v>8494.74</v>
      </c>
      <c r="D23" s="247">
        <f t="shared" si="1"/>
        <v>2.2494168442320144E-2</v>
      </c>
      <c r="E23" s="215">
        <f t="shared" si="2"/>
        <v>1.4198189017793378E-2</v>
      </c>
      <c r="F23" s="52">
        <f t="shared" si="3"/>
        <v>-0.36268546083115261</v>
      </c>
      <c r="H23" s="19">
        <v>4244.2300000000005</v>
      </c>
      <c r="I23" s="140">
        <v>2782.0880000000006</v>
      </c>
      <c r="J23" s="247">
        <f t="shared" si="4"/>
        <v>2.4722120714020052E-2</v>
      </c>
      <c r="K23" s="215">
        <f t="shared" si="5"/>
        <v>1.5474627150458073E-2</v>
      </c>
      <c r="L23" s="52">
        <f t="shared" si="6"/>
        <v>-0.34450112270070182</v>
      </c>
      <c r="N23" s="27">
        <f t="shared" si="0"/>
        <v>3.1842169231507937</v>
      </c>
      <c r="O23" s="152">
        <f t="shared" si="0"/>
        <v>3.2750713971233973</v>
      </c>
      <c r="P23" s="52">
        <f t="shared" si="7"/>
        <v>2.8532752687810848E-2</v>
      </c>
    </row>
    <row r="24" spans="1:16" ht="20.100000000000001" customHeight="1" x14ac:dyDescent="0.25">
      <c r="A24" s="8" t="s">
        <v>183</v>
      </c>
      <c r="B24" s="19">
        <v>6184.5099999999993</v>
      </c>
      <c r="C24" s="140">
        <v>5705.9300000000012</v>
      </c>
      <c r="D24" s="247">
        <f t="shared" si="1"/>
        <v>1.0437079087431678E-2</v>
      </c>
      <c r="E24" s="215">
        <f t="shared" si="2"/>
        <v>9.5369455289152812E-3</v>
      </c>
      <c r="F24" s="52">
        <f t="shared" si="3"/>
        <v>-7.7383656910571433E-2</v>
      </c>
      <c r="H24" s="19">
        <v>2189.0189999999998</v>
      </c>
      <c r="I24" s="140">
        <v>2340.0880000000002</v>
      </c>
      <c r="J24" s="247">
        <f t="shared" si="4"/>
        <v>1.2750767975176523E-2</v>
      </c>
      <c r="K24" s="215">
        <f t="shared" si="5"/>
        <v>1.3016119295745183E-2</v>
      </c>
      <c r="L24" s="52">
        <f t="shared" si="6"/>
        <v>6.9012192219437302E-2</v>
      </c>
      <c r="N24" s="27">
        <f t="shared" si="0"/>
        <v>3.5395188947871374</v>
      </c>
      <c r="O24" s="152">
        <f t="shared" si="0"/>
        <v>4.1011509079150983</v>
      </c>
      <c r="P24" s="52">
        <f t="shared" si="7"/>
        <v>0.15867467580272282</v>
      </c>
    </row>
    <row r="25" spans="1:16" ht="20.100000000000001" customHeight="1" x14ac:dyDescent="0.25">
      <c r="A25" s="8" t="s">
        <v>186</v>
      </c>
      <c r="B25" s="19">
        <v>4015.3199999999993</v>
      </c>
      <c r="C25" s="140">
        <v>8941.43</v>
      </c>
      <c r="D25" s="247">
        <f t="shared" si="1"/>
        <v>6.7763189648567413E-3</v>
      </c>
      <c r="E25" s="215">
        <f t="shared" si="2"/>
        <v>1.4944790921130989E-2</v>
      </c>
      <c r="F25" s="52">
        <f t="shared" si="3"/>
        <v>1.2268287459031912</v>
      </c>
      <c r="H25" s="19">
        <v>928.41099999999994</v>
      </c>
      <c r="I25" s="140">
        <v>2066.5460000000003</v>
      </c>
      <c r="J25" s="247">
        <f t="shared" si="4"/>
        <v>5.407880537629692E-3</v>
      </c>
      <c r="K25" s="215">
        <f t="shared" si="5"/>
        <v>1.149461441883597E-2</v>
      </c>
      <c r="L25" s="52">
        <f t="shared" si="6"/>
        <v>1.2258956432011257</v>
      </c>
      <c r="N25" s="27">
        <f t="shared" si="0"/>
        <v>2.3121718816931156</v>
      </c>
      <c r="O25" s="152">
        <f t="shared" si="0"/>
        <v>2.3112030178617964</v>
      </c>
      <c r="P25" s="52">
        <f t="shared" si="7"/>
        <v>-4.1902759867910855E-4</v>
      </c>
    </row>
    <row r="26" spans="1:16" ht="20.100000000000001" customHeight="1" x14ac:dyDescent="0.25">
      <c r="A26" s="8" t="s">
        <v>182</v>
      </c>
      <c r="B26" s="19">
        <v>4849.6500000000005</v>
      </c>
      <c r="C26" s="140">
        <v>5168.88</v>
      </c>
      <c r="D26" s="247">
        <f t="shared" si="1"/>
        <v>8.1843477650392765E-3</v>
      </c>
      <c r="E26" s="215">
        <f t="shared" si="2"/>
        <v>8.6393150644153722E-3</v>
      </c>
      <c r="F26" s="52">
        <f t="shared" si="3"/>
        <v>6.5825368841050294E-2</v>
      </c>
      <c r="H26" s="19">
        <v>1780.0140000000004</v>
      </c>
      <c r="I26" s="140">
        <v>1961.8070000000002</v>
      </c>
      <c r="J26" s="247">
        <f t="shared" si="4"/>
        <v>1.0368363868274267E-2</v>
      </c>
      <c r="K26" s="215">
        <f t="shared" si="5"/>
        <v>1.0912031490793497E-2</v>
      </c>
      <c r="L26" s="52">
        <f t="shared" si="6"/>
        <v>0.10213009560598954</v>
      </c>
      <c r="N26" s="27">
        <f t="shared" si="0"/>
        <v>3.6703968327611274</v>
      </c>
      <c r="O26" s="152">
        <f t="shared" si="0"/>
        <v>3.7954198975406666</v>
      </c>
      <c r="P26" s="52">
        <f t="shared" si="7"/>
        <v>3.4062547042219449E-2</v>
      </c>
    </row>
    <row r="27" spans="1:16" ht="20.100000000000001" customHeight="1" x14ac:dyDescent="0.25">
      <c r="A27" s="8" t="s">
        <v>176</v>
      </c>
      <c r="B27" s="19">
        <v>4709.4000000000005</v>
      </c>
      <c r="C27" s="140">
        <v>6217.1500000000005</v>
      </c>
      <c r="D27" s="247">
        <f t="shared" si="1"/>
        <v>7.9476595970175094E-3</v>
      </c>
      <c r="E27" s="215">
        <f t="shared" si="2"/>
        <v>1.0391403486389708E-2</v>
      </c>
      <c r="F27" s="52">
        <f t="shared" si="3"/>
        <v>0.32015755722597355</v>
      </c>
      <c r="H27" s="19">
        <v>1498.8119999999999</v>
      </c>
      <c r="I27" s="140">
        <v>1808.0270000000003</v>
      </c>
      <c r="J27" s="247">
        <f t="shared" si="4"/>
        <v>8.7303966070693198E-3</v>
      </c>
      <c r="K27" s="215">
        <f t="shared" si="5"/>
        <v>1.0056670997812166E-2</v>
      </c>
      <c r="L27" s="52">
        <f t="shared" si="6"/>
        <v>0.20630672826211718</v>
      </c>
      <c r="N27" s="27">
        <f t="shared" si="0"/>
        <v>3.1825965091094401</v>
      </c>
      <c r="O27" s="152">
        <f t="shared" si="0"/>
        <v>2.9081283224628649</v>
      </c>
      <c r="P27" s="52">
        <f t="shared" si="7"/>
        <v>-8.6240334224264401E-2</v>
      </c>
    </row>
    <row r="28" spans="1:16" ht="20.100000000000001" customHeight="1" x14ac:dyDescent="0.25">
      <c r="A28" s="8" t="s">
        <v>181</v>
      </c>
      <c r="B28" s="19">
        <v>598.4899999999999</v>
      </c>
      <c r="C28" s="140">
        <v>833.29000000000008</v>
      </c>
      <c r="D28" s="247">
        <f t="shared" si="1"/>
        <v>1.0100214023482839E-3</v>
      </c>
      <c r="E28" s="215">
        <f t="shared" si="2"/>
        <v>1.3927688106566E-3</v>
      </c>
      <c r="F28" s="52">
        <f t="shared" si="3"/>
        <v>0.3923206736954673</v>
      </c>
      <c r="H28" s="19">
        <v>1077.9499999999998</v>
      </c>
      <c r="I28" s="140">
        <v>1619.2260000000008</v>
      </c>
      <c r="J28" s="247">
        <f t="shared" si="4"/>
        <v>6.2789269251849944E-3</v>
      </c>
      <c r="K28" s="215">
        <f t="shared" si="5"/>
        <v>9.0065154741070848E-3</v>
      </c>
      <c r="L28" s="52">
        <f t="shared" si="6"/>
        <v>0.50213460735655746</v>
      </c>
      <c r="N28" s="27">
        <f t="shared" si="0"/>
        <v>18.011161422914334</v>
      </c>
      <c r="O28" s="152">
        <f t="shared" si="0"/>
        <v>19.431722449567385</v>
      </c>
      <c r="P28" s="52">
        <f t="shared" si="7"/>
        <v>7.8871150688026748E-2</v>
      </c>
    </row>
    <row r="29" spans="1:16" ht="20.100000000000001" customHeight="1" x14ac:dyDescent="0.25">
      <c r="A29" s="8" t="s">
        <v>187</v>
      </c>
      <c r="B29" s="19">
        <v>3906.0000000000009</v>
      </c>
      <c r="C29" s="140">
        <v>5356.57</v>
      </c>
      <c r="D29" s="247">
        <f t="shared" si="1"/>
        <v>6.5918287650126124E-3</v>
      </c>
      <c r="E29" s="215">
        <f t="shared" si="2"/>
        <v>8.9530219108579518E-3</v>
      </c>
      <c r="F29" s="52">
        <f>(C29-B29)/B29</f>
        <v>0.37136968766000983</v>
      </c>
      <c r="H29" s="19">
        <v>1187.1670000000001</v>
      </c>
      <c r="I29" s="140">
        <v>1554.7430000000002</v>
      </c>
      <c r="J29" s="247">
        <f t="shared" si="4"/>
        <v>6.9151025938040695E-3</v>
      </c>
      <c r="K29" s="215">
        <f t="shared" si="5"/>
        <v>8.6478458768323042E-3</v>
      </c>
      <c r="L29" s="52">
        <f>(I29-H29)/H29</f>
        <v>0.30962450944138437</v>
      </c>
      <c r="N29" s="27">
        <f t="shared" si="0"/>
        <v>3.0393420378904246</v>
      </c>
      <c r="O29" s="152">
        <f t="shared" si="0"/>
        <v>2.9024973070453672</v>
      </c>
      <c r="P29" s="52">
        <f>(O29-N29)/N29</f>
        <v>-4.50244589582421E-2</v>
      </c>
    </row>
    <row r="30" spans="1:16" ht="20.100000000000001" customHeight="1" x14ac:dyDescent="0.25">
      <c r="A30" s="8" t="s">
        <v>198</v>
      </c>
      <c r="B30" s="19">
        <v>2400.09</v>
      </c>
      <c r="C30" s="140">
        <v>2288.9900000000002</v>
      </c>
      <c r="D30" s="247">
        <f t="shared" si="1"/>
        <v>4.0504306965230717E-3</v>
      </c>
      <c r="E30" s="215">
        <f t="shared" si="2"/>
        <v>3.8258395995449971E-3</v>
      </c>
      <c r="F30" s="52">
        <f t="shared" si="3"/>
        <v>-4.6289930794261844E-2</v>
      </c>
      <c r="H30" s="19">
        <v>1103.9449999999999</v>
      </c>
      <c r="I30" s="140">
        <v>1263.6399999999996</v>
      </c>
      <c r="J30" s="247">
        <f t="shared" si="4"/>
        <v>6.4303446212007507E-3</v>
      </c>
      <c r="K30" s="215">
        <f t="shared" si="5"/>
        <v>7.0286625916954563E-3</v>
      </c>
      <c r="L30" s="52">
        <f t="shared" si="6"/>
        <v>0.14465847483343799</v>
      </c>
      <c r="N30" s="27">
        <f t="shared" si="0"/>
        <v>4.5995983483952676</v>
      </c>
      <c r="O30" s="152">
        <f t="shared" si="0"/>
        <v>5.5205134142132541</v>
      </c>
      <c r="P30" s="52">
        <f t="shared" si="7"/>
        <v>0.20021640936089133</v>
      </c>
    </row>
    <row r="31" spans="1:16" ht="20.100000000000001" customHeight="1" x14ac:dyDescent="0.25">
      <c r="A31" s="8" t="s">
        <v>199</v>
      </c>
      <c r="B31" s="19">
        <v>1808.48</v>
      </c>
      <c r="C31" s="140">
        <v>3879</v>
      </c>
      <c r="D31" s="247">
        <f t="shared" si="1"/>
        <v>3.0520200934331817E-3</v>
      </c>
      <c r="E31" s="215">
        <f t="shared" si="2"/>
        <v>6.4833973965089595E-3</v>
      </c>
      <c r="F31" s="52">
        <f t="shared" si="3"/>
        <v>1.144895160576838</v>
      </c>
      <c r="H31" s="19">
        <v>382.56900000000007</v>
      </c>
      <c r="I31" s="140">
        <v>863.67999999999984</v>
      </c>
      <c r="J31" s="247">
        <f t="shared" si="4"/>
        <v>2.2284176398173375E-3</v>
      </c>
      <c r="K31" s="215">
        <f t="shared" si="5"/>
        <v>4.8039910949285655E-3</v>
      </c>
      <c r="L31" s="52">
        <f t="shared" si="6"/>
        <v>1.2575796784370916</v>
      </c>
      <c r="N31" s="27">
        <f t="shared" si="0"/>
        <v>2.1154173670706897</v>
      </c>
      <c r="O31" s="152">
        <f t="shared" si="0"/>
        <v>2.2265532353699404</v>
      </c>
      <c r="P31" s="52">
        <f t="shared" si="7"/>
        <v>5.2536142526401479E-2</v>
      </c>
    </row>
    <row r="32" spans="1:16" ht="20.100000000000001" customHeight="1" thickBot="1" x14ac:dyDescent="0.3">
      <c r="A32" s="8" t="s">
        <v>17</v>
      </c>
      <c r="B32" s="19">
        <f>B33-SUM(B7:B31)</f>
        <v>44169.630000000121</v>
      </c>
      <c r="C32" s="140">
        <f>C33-SUM(C7:C31)</f>
        <v>41212.489999999758</v>
      </c>
      <c r="D32" s="247">
        <f t="shared" si="1"/>
        <v>7.4541381867374495E-2</v>
      </c>
      <c r="E32" s="215">
        <f t="shared" si="2"/>
        <v>6.8882946731026018E-2</v>
      </c>
      <c r="F32" s="52">
        <f t="shared" si="3"/>
        <v>-6.6949621266928314E-2</v>
      </c>
      <c r="H32" s="19">
        <f>H33-SUM(H7:H31)</f>
        <v>12222.17599999989</v>
      </c>
      <c r="I32" s="140">
        <f>I33-SUM(I7:I31)</f>
        <v>12189.290000000066</v>
      </c>
      <c r="J32" s="247">
        <f t="shared" si="4"/>
        <v>7.119268052391034E-2</v>
      </c>
      <c r="K32" s="215">
        <f t="shared" si="5"/>
        <v>6.7799695041568797E-2</v>
      </c>
      <c r="L32" s="52">
        <f t="shared" si="6"/>
        <v>-2.6906829029318736E-3</v>
      </c>
      <c r="N32" s="27">
        <f t="shared" si="0"/>
        <v>2.7670994753634699</v>
      </c>
      <c r="O32" s="152">
        <f t="shared" si="0"/>
        <v>2.9576689008599426</v>
      </c>
      <c r="P32" s="52">
        <f t="shared" si="7"/>
        <v>6.8869741472319362E-2</v>
      </c>
    </row>
    <row r="33" spans="1:16" ht="26.25" customHeight="1" thickBot="1" x14ac:dyDescent="0.3">
      <c r="A33" s="12" t="s">
        <v>18</v>
      </c>
      <c r="B33" s="17">
        <v>592551.80000000005</v>
      </c>
      <c r="C33" s="145">
        <v>598297.42999999982</v>
      </c>
      <c r="D33" s="243">
        <f>SUM(D7:D32)</f>
        <v>1</v>
      </c>
      <c r="E33" s="244">
        <f>SUM(E7:E32)</f>
        <v>0.99999999999999978</v>
      </c>
      <c r="F33" s="57">
        <f t="shared" si="3"/>
        <v>9.6964181021807223E-3</v>
      </c>
      <c r="G33" s="1"/>
      <c r="H33" s="17">
        <v>171677.42399999988</v>
      </c>
      <c r="I33" s="145">
        <v>179783.84700000004</v>
      </c>
      <c r="J33" s="243">
        <f>SUM(J7:J32)</f>
        <v>0.99999999999999989</v>
      </c>
      <c r="K33" s="244">
        <f>SUM(K7:K32)</f>
        <v>1.0000000000000002</v>
      </c>
      <c r="L33" s="57">
        <f t="shared" si="6"/>
        <v>4.7218922623164246E-2</v>
      </c>
      <c r="N33" s="29">
        <f t="shared" si="0"/>
        <v>2.8972559698578229</v>
      </c>
      <c r="O33" s="146">
        <f t="shared" si="0"/>
        <v>3.0049242731997046</v>
      </c>
      <c r="P33" s="57">
        <f t="shared" si="7"/>
        <v>3.7162164635099644E-2</v>
      </c>
    </row>
    <row r="35" spans="1:16" ht="15.75" thickBot="1" x14ac:dyDescent="0.3"/>
    <row r="36" spans="1:16" x14ac:dyDescent="0.25">
      <c r="A36" s="353" t="s">
        <v>2</v>
      </c>
      <c r="B36" s="347" t="s">
        <v>1</v>
      </c>
      <c r="C36" s="340"/>
      <c r="D36" s="347" t="s">
        <v>104</v>
      </c>
      <c r="E36" s="340"/>
      <c r="F36" s="130" t="s">
        <v>0</v>
      </c>
      <c r="H36" s="356" t="s">
        <v>19</v>
      </c>
      <c r="I36" s="357"/>
      <c r="J36" s="347" t="s">
        <v>104</v>
      </c>
      <c r="K36" s="345"/>
      <c r="L36" s="130" t="s">
        <v>0</v>
      </c>
      <c r="N36" s="339" t="s">
        <v>22</v>
      </c>
      <c r="O36" s="340"/>
      <c r="P36" s="130" t="s">
        <v>0</v>
      </c>
    </row>
    <row r="37" spans="1:16" x14ac:dyDescent="0.25">
      <c r="A37" s="354"/>
      <c r="B37" s="348" t="str">
        <f>B5</f>
        <v>jan-maio</v>
      </c>
      <c r="C37" s="342"/>
      <c r="D37" s="348" t="str">
        <f>B5</f>
        <v>jan-maio</v>
      </c>
      <c r="E37" s="342"/>
      <c r="F37" s="131" t="str">
        <f>F5</f>
        <v>2023/2022</v>
      </c>
      <c r="H37" s="337" t="str">
        <f>B5</f>
        <v>jan-maio</v>
      </c>
      <c r="I37" s="342"/>
      <c r="J37" s="348" t="str">
        <f>B5</f>
        <v>jan-maio</v>
      </c>
      <c r="K37" s="338"/>
      <c r="L37" s="131" t="str">
        <f>F37</f>
        <v>2023/2022</v>
      </c>
      <c r="N37" s="337" t="str">
        <f>B5</f>
        <v>jan-maio</v>
      </c>
      <c r="O37" s="338"/>
      <c r="P37" s="131" t="str">
        <f>P5</f>
        <v>2023/2022</v>
      </c>
    </row>
    <row r="38" spans="1:16" ht="19.5" customHeight="1" thickBot="1" x14ac:dyDescent="0.3">
      <c r="A38" s="355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173</v>
      </c>
      <c r="B39" s="39">
        <v>41026.370000000003</v>
      </c>
      <c r="C39" s="147">
        <v>48123.610000000008</v>
      </c>
      <c r="D39" s="247">
        <f t="shared" ref="D39:D61" si="8">B39/$B$62</f>
        <v>0.16508271021469531</v>
      </c>
      <c r="E39" s="246">
        <f t="shared" ref="E39:E61" si="9">C39/$C$62</f>
        <v>0.1958071922333687</v>
      </c>
      <c r="F39" s="52">
        <f>(C39-B39)/B39</f>
        <v>0.17299215114571445</v>
      </c>
      <c r="H39" s="39">
        <v>9844.8579999999984</v>
      </c>
      <c r="I39" s="147">
        <v>11536.4</v>
      </c>
      <c r="J39" s="247">
        <f t="shared" ref="J39:J61" si="10">H39/$H$62</f>
        <v>0.15743499528024024</v>
      </c>
      <c r="K39" s="246">
        <f t="shared" ref="K39:K61" si="11">I39/$I$62</f>
        <v>0.18070552063009529</v>
      </c>
      <c r="L39" s="52">
        <f>(I39-H39)/H39</f>
        <v>0.17181984747773929</v>
      </c>
      <c r="N39" s="27">
        <f t="shared" ref="N39:O62" si="12">(H39/B39)*10</f>
        <v>2.3996414988701167</v>
      </c>
      <c r="O39" s="151">
        <f t="shared" si="12"/>
        <v>2.3972432658314697</v>
      </c>
      <c r="P39" s="61">
        <f t="shared" si="7"/>
        <v>-9.9941305389832872E-4</v>
      </c>
    </row>
    <row r="40" spans="1:16" ht="20.100000000000001" customHeight="1" x14ac:dyDescent="0.25">
      <c r="A40" s="38" t="s">
        <v>167</v>
      </c>
      <c r="B40" s="19">
        <v>44223.250000000007</v>
      </c>
      <c r="C40" s="140">
        <v>39348.369999999988</v>
      </c>
      <c r="D40" s="247">
        <f t="shared" si="8"/>
        <v>0.1779463785000239</v>
      </c>
      <c r="E40" s="215">
        <f t="shared" si="9"/>
        <v>0.16010215876696937</v>
      </c>
      <c r="F40" s="52">
        <f t="shared" ref="F40:F62" si="13">(C40-B40)/B40</f>
        <v>-0.11023341794192011</v>
      </c>
      <c r="H40" s="19">
        <v>10943.458000000001</v>
      </c>
      <c r="I40" s="140">
        <v>10382.861000000003</v>
      </c>
      <c r="J40" s="247">
        <f t="shared" si="10"/>
        <v>0.17500336303271288</v>
      </c>
      <c r="K40" s="215">
        <f t="shared" si="11"/>
        <v>0.16263655062540414</v>
      </c>
      <c r="L40" s="52">
        <f t="shared" ref="L40:L62" si="14">(I40-H40)/H40</f>
        <v>-5.1226678075613569E-2</v>
      </c>
      <c r="N40" s="27">
        <f t="shared" si="12"/>
        <v>2.4745937939884559</v>
      </c>
      <c r="O40" s="152">
        <f t="shared" si="12"/>
        <v>2.6387016793834168</v>
      </c>
      <c r="P40" s="52">
        <f t="shared" si="7"/>
        <v>6.6317100525196931E-2</v>
      </c>
    </row>
    <row r="41" spans="1:16" ht="20.100000000000001" customHeight="1" x14ac:dyDescent="0.25">
      <c r="A41" s="38" t="s">
        <v>174</v>
      </c>
      <c r="B41" s="19">
        <v>34883.599999999999</v>
      </c>
      <c r="C41" s="140">
        <v>32213.910000000011</v>
      </c>
      <c r="D41" s="247">
        <f t="shared" si="8"/>
        <v>0.14036531211621561</v>
      </c>
      <c r="E41" s="215">
        <f t="shared" si="9"/>
        <v>0.1310731939677518</v>
      </c>
      <c r="F41" s="52">
        <f t="shared" si="13"/>
        <v>-7.6531378642112277E-2</v>
      </c>
      <c r="H41" s="19">
        <v>8478.1540000000005</v>
      </c>
      <c r="I41" s="140">
        <v>8150.4609999999975</v>
      </c>
      <c r="J41" s="247">
        <f t="shared" si="10"/>
        <v>0.13557921657937069</v>
      </c>
      <c r="K41" s="215">
        <f t="shared" si="11"/>
        <v>0.12766836260707731</v>
      </c>
      <c r="L41" s="52">
        <f t="shared" si="14"/>
        <v>-3.8651456437333281E-2</v>
      </c>
      <c r="N41" s="27">
        <f t="shared" si="12"/>
        <v>2.430412572096917</v>
      </c>
      <c r="O41" s="152">
        <f t="shared" si="12"/>
        <v>2.5301060939202955</v>
      </c>
      <c r="P41" s="52">
        <f t="shared" si="7"/>
        <v>4.1019176319255432E-2</v>
      </c>
    </row>
    <row r="42" spans="1:16" ht="20.100000000000001" customHeight="1" x14ac:dyDescent="0.25">
      <c r="A42" s="38" t="s">
        <v>164</v>
      </c>
      <c r="B42" s="19">
        <v>38650.909999999996</v>
      </c>
      <c r="C42" s="140">
        <v>28519.989999999998</v>
      </c>
      <c r="D42" s="247">
        <f t="shared" si="8"/>
        <v>0.15552428779500277</v>
      </c>
      <c r="E42" s="215">
        <f t="shared" si="9"/>
        <v>0.11604323043146082</v>
      </c>
      <c r="F42" s="52">
        <f t="shared" si="13"/>
        <v>-0.26211336291952764</v>
      </c>
      <c r="H42" s="19">
        <v>8024.5069999999987</v>
      </c>
      <c r="I42" s="140">
        <v>6893.3500000000013</v>
      </c>
      <c r="J42" s="247">
        <f t="shared" si="10"/>
        <v>0.12832467686900662</v>
      </c>
      <c r="K42" s="215">
        <f t="shared" si="11"/>
        <v>0.10797704662073676</v>
      </c>
      <c r="L42" s="52">
        <f t="shared" si="14"/>
        <v>-0.14096280307313552</v>
      </c>
      <c r="N42" s="27">
        <f t="shared" si="12"/>
        <v>2.0761495654306712</v>
      </c>
      <c r="O42" s="152">
        <f t="shared" si="12"/>
        <v>2.4170239891388468</v>
      </c>
      <c r="P42" s="52">
        <f t="shared" si="7"/>
        <v>0.16418587050950995</v>
      </c>
    </row>
    <row r="43" spans="1:16" ht="20.100000000000001" customHeight="1" x14ac:dyDescent="0.25">
      <c r="A43" s="38" t="s">
        <v>169</v>
      </c>
      <c r="B43" s="19">
        <v>13311.110000000002</v>
      </c>
      <c r="C43" s="140">
        <v>18873.450000000004</v>
      </c>
      <c r="D43" s="247">
        <f t="shared" si="8"/>
        <v>5.3561504826430739E-2</v>
      </c>
      <c r="E43" s="215">
        <f t="shared" si="9"/>
        <v>7.6793018068612745E-2</v>
      </c>
      <c r="F43" s="52">
        <f t="shared" si="13"/>
        <v>0.41787198813622611</v>
      </c>
      <c r="H43" s="19">
        <v>3643.9579999999996</v>
      </c>
      <c r="I43" s="140">
        <v>5126.4980000000005</v>
      </c>
      <c r="J43" s="247">
        <f t="shared" si="10"/>
        <v>5.8272705460189846E-2</v>
      </c>
      <c r="K43" s="215">
        <f t="shared" si="11"/>
        <v>8.0301176285421993E-2</v>
      </c>
      <c r="L43" s="52">
        <f t="shared" si="14"/>
        <v>0.40684881658899502</v>
      </c>
      <c r="N43" s="27">
        <f t="shared" si="12"/>
        <v>2.7375312802613747</v>
      </c>
      <c r="O43" s="152">
        <f t="shared" si="12"/>
        <v>2.7162484866306897</v>
      </c>
      <c r="P43" s="52">
        <f t="shared" si="7"/>
        <v>-7.7744476507508355E-3</v>
      </c>
    </row>
    <row r="44" spans="1:16" ht="20.100000000000001" customHeight="1" x14ac:dyDescent="0.25">
      <c r="A44" s="38" t="s">
        <v>178</v>
      </c>
      <c r="B44" s="19">
        <v>20338.14</v>
      </c>
      <c r="C44" s="140">
        <v>19687.309999999994</v>
      </c>
      <c r="D44" s="247">
        <f t="shared" si="8"/>
        <v>8.1837005611900424E-2</v>
      </c>
      <c r="E44" s="215">
        <f t="shared" si="9"/>
        <v>8.0104482887462525E-2</v>
      </c>
      <c r="F44" s="52">
        <f t="shared" si="13"/>
        <v>-3.20004680860691E-2</v>
      </c>
      <c r="H44" s="19">
        <v>4473.2590000000009</v>
      </c>
      <c r="I44" s="140">
        <v>4482.4399999999996</v>
      </c>
      <c r="J44" s="247">
        <f t="shared" si="10"/>
        <v>7.1534552306624671E-2</v>
      </c>
      <c r="K44" s="215">
        <f t="shared" si="11"/>
        <v>7.0212688004331003E-2</v>
      </c>
      <c r="L44" s="52">
        <f t="shared" si="14"/>
        <v>2.0524186057634206E-3</v>
      </c>
      <c r="N44" s="27">
        <f t="shared" si="12"/>
        <v>2.199443508600099</v>
      </c>
      <c r="O44" s="152">
        <f t="shared" si="12"/>
        <v>2.2768168937249431</v>
      </c>
      <c r="P44" s="52">
        <f t="shared" si="7"/>
        <v>3.5178618965344889E-2</v>
      </c>
    </row>
    <row r="45" spans="1:16" ht="20.100000000000001" customHeight="1" x14ac:dyDescent="0.25">
      <c r="A45" s="38" t="s">
        <v>175</v>
      </c>
      <c r="B45" s="19">
        <v>10917.360000000006</v>
      </c>
      <c r="C45" s="140">
        <v>14111.88</v>
      </c>
      <c r="D45" s="247">
        <f t="shared" si="8"/>
        <v>4.3929486746926594E-2</v>
      </c>
      <c r="E45" s="215">
        <f t="shared" si="9"/>
        <v>5.7418959216364494E-2</v>
      </c>
      <c r="F45" s="52">
        <f t="shared" si="13"/>
        <v>0.29260920222471287</v>
      </c>
      <c r="H45" s="19">
        <v>3460.1030000000001</v>
      </c>
      <c r="I45" s="140">
        <v>3648.0879999999997</v>
      </c>
      <c r="J45" s="247">
        <f t="shared" si="10"/>
        <v>5.5332570512865213E-2</v>
      </c>
      <c r="K45" s="215">
        <f t="shared" si="11"/>
        <v>5.7143445212059482E-2</v>
      </c>
      <c r="L45" s="52">
        <f t="shared" si="14"/>
        <v>5.4329307537954702E-2</v>
      </c>
      <c r="N45" s="27">
        <f t="shared" si="12"/>
        <v>3.1693587094315823</v>
      </c>
      <c r="O45" s="152">
        <f t="shared" si="12"/>
        <v>2.5851183541810165</v>
      </c>
      <c r="P45" s="52">
        <f t="shared" si="7"/>
        <v>-0.1843402431892438</v>
      </c>
    </row>
    <row r="46" spans="1:16" ht="20.100000000000001" customHeight="1" x14ac:dyDescent="0.25">
      <c r="A46" s="38" t="s">
        <v>177</v>
      </c>
      <c r="B46" s="19">
        <v>9321.2800000000007</v>
      </c>
      <c r="C46" s="140">
        <v>7861.67</v>
      </c>
      <c r="D46" s="247">
        <f t="shared" si="8"/>
        <v>3.7507148818431542E-2</v>
      </c>
      <c r="E46" s="215">
        <f t="shared" si="9"/>
        <v>3.1987864770853795E-2</v>
      </c>
      <c r="F46" s="52">
        <f t="shared" si="13"/>
        <v>-0.15658900923478325</v>
      </c>
      <c r="H46" s="19">
        <v>3213.5249999999992</v>
      </c>
      <c r="I46" s="140">
        <v>2859.0730000000003</v>
      </c>
      <c r="J46" s="247">
        <f t="shared" si="10"/>
        <v>5.1389394667544615E-2</v>
      </c>
      <c r="K46" s="215">
        <f t="shared" si="11"/>
        <v>4.4784358637395418E-2</v>
      </c>
      <c r="L46" s="52">
        <f t="shared" si="14"/>
        <v>-0.11030005990306563</v>
      </c>
      <c r="N46" s="27">
        <f t="shared" si="12"/>
        <v>3.4475147190085469</v>
      </c>
      <c r="O46" s="152">
        <f t="shared" si="12"/>
        <v>3.6367247671296306</v>
      </c>
      <c r="P46" s="52">
        <f t="shared" si="7"/>
        <v>5.4883028367605523E-2</v>
      </c>
    </row>
    <row r="47" spans="1:16" ht="20.100000000000001" customHeight="1" x14ac:dyDescent="0.25">
      <c r="A47" s="38" t="s">
        <v>172</v>
      </c>
      <c r="B47" s="19">
        <v>13328.96</v>
      </c>
      <c r="C47" s="140">
        <v>8494.74</v>
      </c>
      <c r="D47" s="247">
        <f t="shared" si="8"/>
        <v>5.3633330005634548E-2</v>
      </c>
      <c r="E47" s="215">
        <f t="shared" si="9"/>
        <v>3.4563724295672879E-2</v>
      </c>
      <c r="F47" s="52">
        <f t="shared" si="13"/>
        <v>-0.36268546083115261</v>
      </c>
      <c r="H47" s="19">
        <v>4244.2300000000005</v>
      </c>
      <c r="I47" s="140">
        <v>2782.0880000000006</v>
      </c>
      <c r="J47" s="247">
        <f t="shared" si="10"/>
        <v>6.7872012985687985E-2</v>
      </c>
      <c r="K47" s="215">
        <f t="shared" si="11"/>
        <v>4.3578469928118015E-2</v>
      </c>
      <c r="L47" s="52">
        <f t="shared" si="14"/>
        <v>-0.34450112270070182</v>
      </c>
      <c r="N47" s="27">
        <f t="shared" si="12"/>
        <v>3.1842169231507937</v>
      </c>
      <c r="O47" s="152">
        <f t="shared" si="12"/>
        <v>3.2750713971233973</v>
      </c>
      <c r="P47" s="52">
        <f t="shared" si="7"/>
        <v>2.8532752687810848E-2</v>
      </c>
    </row>
    <row r="48" spans="1:16" ht="20.100000000000001" customHeight="1" x14ac:dyDescent="0.25">
      <c r="A48" s="38" t="s">
        <v>186</v>
      </c>
      <c r="B48" s="19">
        <v>4015.3199999999993</v>
      </c>
      <c r="C48" s="140">
        <v>8941.43</v>
      </c>
      <c r="D48" s="247">
        <f t="shared" si="8"/>
        <v>1.6156923168666158E-2</v>
      </c>
      <c r="E48" s="215">
        <f t="shared" si="9"/>
        <v>3.6381233719814658E-2</v>
      </c>
      <c r="F48" s="52">
        <f t="shared" si="13"/>
        <v>1.2268287459031912</v>
      </c>
      <c r="H48" s="19">
        <v>928.41099999999994</v>
      </c>
      <c r="I48" s="140">
        <v>2066.5460000000003</v>
      </c>
      <c r="J48" s="247">
        <f t="shared" si="10"/>
        <v>1.4846773960896453E-2</v>
      </c>
      <c r="K48" s="215">
        <f t="shared" si="11"/>
        <v>3.2370260292295776E-2</v>
      </c>
      <c r="L48" s="52">
        <f t="shared" si="14"/>
        <v>1.2258956432011257</v>
      </c>
      <c r="N48" s="27">
        <f t="shared" si="12"/>
        <v>2.3121718816931156</v>
      </c>
      <c r="O48" s="152">
        <f t="shared" si="12"/>
        <v>2.3112030178617964</v>
      </c>
      <c r="P48" s="52">
        <f t="shared" si="7"/>
        <v>-4.1902759867910855E-4</v>
      </c>
    </row>
    <row r="49" spans="1:16" ht="20.100000000000001" customHeight="1" x14ac:dyDescent="0.25">
      <c r="A49" s="38" t="s">
        <v>176</v>
      </c>
      <c r="B49" s="19">
        <v>4709.4000000000005</v>
      </c>
      <c r="C49" s="140">
        <v>6217.1500000000005</v>
      </c>
      <c r="D49" s="247">
        <f t="shared" si="8"/>
        <v>1.8949775851119319E-2</v>
      </c>
      <c r="E49" s="215">
        <f t="shared" si="9"/>
        <v>2.5296578648062524E-2</v>
      </c>
      <c r="F49" s="52">
        <f t="shared" si="13"/>
        <v>0.32015755722597355</v>
      </c>
      <c r="H49" s="19">
        <v>1498.8119999999999</v>
      </c>
      <c r="I49" s="140">
        <v>1808.0270000000003</v>
      </c>
      <c r="J49" s="247">
        <f t="shared" si="10"/>
        <v>2.3968396511759485E-2</v>
      </c>
      <c r="K49" s="215">
        <f t="shared" si="11"/>
        <v>2.8320833219051815E-2</v>
      </c>
      <c r="L49" s="52">
        <f t="shared" si="14"/>
        <v>0.20630672826211718</v>
      </c>
      <c r="N49" s="27">
        <f t="shared" si="12"/>
        <v>3.1825965091094401</v>
      </c>
      <c r="O49" s="152">
        <f t="shared" si="12"/>
        <v>2.9081283224628649</v>
      </c>
      <c r="P49" s="52">
        <f t="shared" si="7"/>
        <v>-8.6240334224264401E-2</v>
      </c>
    </row>
    <row r="50" spans="1:16" ht="20.100000000000001" customHeight="1" x14ac:dyDescent="0.25">
      <c r="A50" s="38" t="s">
        <v>187</v>
      </c>
      <c r="B50" s="19">
        <v>3906.0000000000009</v>
      </c>
      <c r="C50" s="140">
        <v>5356.57</v>
      </c>
      <c r="D50" s="247">
        <f t="shared" si="8"/>
        <v>1.5717039214012841E-2</v>
      </c>
      <c r="E50" s="215">
        <f t="shared" si="9"/>
        <v>2.1795017699243587E-2</v>
      </c>
      <c r="F50" s="52">
        <f t="shared" si="13"/>
        <v>0.37136968766000983</v>
      </c>
      <c r="H50" s="19">
        <v>1187.1670000000001</v>
      </c>
      <c r="I50" s="140">
        <v>1554.7430000000002</v>
      </c>
      <c r="J50" s="247">
        <f t="shared" si="10"/>
        <v>1.8984695466593527E-2</v>
      </c>
      <c r="K50" s="215">
        <f t="shared" si="11"/>
        <v>2.4353406891317594E-2</v>
      </c>
      <c r="L50" s="52">
        <f t="shared" si="14"/>
        <v>0.30962450944138437</v>
      </c>
      <c r="N50" s="27">
        <f t="shared" si="12"/>
        <v>3.0393420378904246</v>
      </c>
      <c r="O50" s="152">
        <f t="shared" si="12"/>
        <v>2.9024973070453672</v>
      </c>
      <c r="P50" s="52">
        <f t="shared" si="7"/>
        <v>-4.50244589582421E-2</v>
      </c>
    </row>
    <row r="51" spans="1:16" ht="20.100000000000001" customHeight="1" x14ac:dyDescent="0.25">
      <c r="A51" s="38" t="s">
        <v>190</v>
      </c>
      <c r="B51" s="19">
        <v>3297.5200000000009</v>
      </c>
      <c r="C51" s="140">
        <v>2184.5000000000009</v>
      </c>
      <c r="D51" s="247">
        <f t="shared" si="8"/>
        <v>1.3268625486172971E-2</v>
      </c>
      <c r="E51" s="215">
        <f t="shared" si="9"/>
        <v>8.8883774811115389E-3</v>
      </c>
      <c r="F51" s="52">
        <f t="shared" si="13"/>
        <v>-0.33753244862805976</v>
      </c>
      <c r="H51" s="19">
        <v>613.06500000000005</v>
      </c>
      <c r="I51" s="140">
        <v>564.40900000000022</v>
      </c>
      <c r="J51" s="247">
        <f t="shared" si="10"/>
        <v>9.8038880176311849E-3</v>
      </c>
      <c r="K51" s="215">
        <f t="shared" si="11"/>
        <v>8.8408708256745173E-3</v>
      </c>
      <c r="L51" s="52">
        <f t="shared" si="14"/>
        <v>-7.9365157038812903E-2</v>
      </c>
      <c r="N51" s="27">
        <f t="shared" si="12"/>
        <v>1.8591699216380793</v>
      </c>
      <c r="O51" s="152">
        <f t="shared" si="12"/>
        <v>2.5836987869077594</v>
      </c>
      <c r="P51" s="52">
        <f t="shared" si="7"/>
        <v>0.38970556528330214</v>
      </c>
    </row>
    <row r="52" spans="1:16" ht="20.100000000000001" customHeight="1" x14ac:dyDescent="0.25">
      <c r="A52" s="38" t="s">
        <v>192</v>
      </c>
      <c r="B52" s="19">
        <v>1082.03</v>
      </c>
      <c r="C52" s="140">
        <v>1697.9599999999998</v>
      </c>
      <c r="D52" s="247">
        <f t="shared" si="8"/>
        <v>4.3538934820118559E-3</v>
      </c>
      <c r="E52" s="215">
        <f t="shared" si="9"/>
        <v>6.9087248467970428E-3</v>
      </c>
      <c r="F52" s="52">
        <f t="shared" si="13"/>
        <v>0.56923560344907242</v>
      </c>
      <c r="H52" s="19">
        <v>296.21499999999997</v>
      </c>
      <c r="I52" s="140">
        <v>431.94299999999993</v>
      </c>
      <c r="J52" s="247">
        <f t="shared" si="10"/>
        <v>4.7369507134522775E-3</v>
      </c>
      <c r="K52" s="215">
        <f t="shared" si="11"/>
        <v>6.7659308534313333E-3</v>
      </c>
      <c r="L52" s="52">
        <f t="shared" si="14"/>
        <v>0.45820772074337884</v>
      </c>
      <c r="N52" s="27">
        <f t="shared" si="12"/>
        <v>2.7375858340341761</v>
      </c>
      <c r="O52" s="152">
        <f t="shared" si="12"/>
        <v>2.5438938490894953</v>
      </c>
      <c r="P52" s="52">
        <f t="shared" si="7"/>
        <v>-7.0752844545243471E-2</v>
      </c>
    </row>
    <row r="53" spans="1:16" ht="20.100000000000001" customHeight="1" x14ac:dyDescent="0.25">
      <c r="A53" s="38" t="s">
        <v>184</v>
      </c>
      <c r="B53" s="19">
        <v>1546.7800000000002</v>
      </c>
      <c r="C53" s="140">
        <v>747.62999999999988</v>
      </c>
      <c r="D53" s="247">
        <f t="shared" si="8"/>
        <v>6.2239636240273375E-3</v>
      </c>
      <c r="E53" s="215">
        <f t="shared" si="9"/>
        <v>3.0419856517296478E-3</v>
      </c>
      <c r="F53" s="52">
        <f t="shared" si="13"/>
        <v>-0.51665395208109766</v>
      </c>
      <c r="H53" s="19">
        <v>463.12899999999996</v>
      </c>
      <c r="I53" s="140">
        <v>398.68199999999985</v>
      </c>
      <c r="J53" s="247">
        <f t="shared" si="10"/>
        <v>7.4061720269751365E-3</v>
      </c>
      <c r="K53" s="215">
        <f t="shared" si="11"/>
        <v>6.2449324204992569E-3</v>
      </c>
      <c r="L53" s="52">
        <f t="shared" si="14"/>
        <v>-0.13915561323087114</v>
      </c>
      <c r="N53" s="27">
        <f t="shared" ref="N53:N54" si="15">(H53/B53)*10</f>
        <v>2.9941491356236822</v>
      </c>
      <c r="O53" s="152">
        <f t="shared" ref="O53:O54" si="16">(I53/C53)*10</f>
        <v>5.3326110509209093</v>
      </c>
      <c r="P53" s="52">
        <f t="shared" ref="P53:P54" si="17">(O53-N53)/N53</f>
        <v>0.78101050060424748</v>
      </c>
    </row>
    <row r="54" spans="1:16" ht="20.100000000000001" customHeight="1" x14ac:dyDescent="0.25">
      <c r="A54" s="38" t="s">
        <v>188</v>
      </c>
      <c r="B54" s="19">
        <v>783.31999999999982</v>
      </c>
      <c r="C54" s="140">
        <v>1246.7499999999998</v>
      </c>
      <c r="D54" s="247">
        <f t="shared" si="8"/>
        <v>3.1519383402766341E-3</v>
      </c>
      <c r="E54" s="215">
        <f t="shared" si="9"/>
        <v>5.0728242730948975E-3</v>
      </c>
      <c r="F54" s="52">
        <f t="shared" si="13"/>
        <v>0.59162283613338107</v>
      </c>
      <c r="H54" s="19">
        <v>283.39500000000004</v>
      </c>
      <c r="I54" s="140">
        <v>386.49299999999999</v>
      </c>
      <c r="J54" s="247">
        <f t="shared" si="10"/>
        <v>4.5319384482177087E-3</v>
      </c>
      <c r="K54" s="215">
        <f t="shared" si="11"/>
        <v>6.0540046101805953E-3</v>
      </c>
      <c r="L54" s="52">
        <f t="shared" si="14"/>
        <v>0.36379611496321368</v>
      </c>
      <c r="N54" s="27">
        <f t="shared" si="15"/>
        <v>3.6178700914058126</v>
      </c>
      <c r="O54" s="152">
        <f t="shared" si="16"/>
        <v>3.1000040104271109</v>
      </c>
      <c r="P54" s="52">
        <f t="shared" si="17"/>
        <v>-0.14314114876841033</v>
      </c>
    </row>
    <row r="55" spans="1:16" ht="20.100000000000001" customHeight="1" x14ac:dyDescent="0.25">
      <c r="A55" s="38" t="s">
        <v>193</v>
      </c>
      <c r="B55" s="19">
        <v>1556.6799999999996</v>
      </c>
      <c r="C55" s="140">
        <v>658.80999999999983</v>
      </c>
      <c r="D55" s="247">
        <f t="shared" si="8"/>
        <v>6.2637994377034044E-3</v>
      </c>
      <c r="E55" s="215">
        <f t="shared" si="9"/>
        <v>2.6805914251916176E-3</v>
      </c>
      <c r="F55" s="52">
        <f t="shared" si="13"/>
        <v>-0.5767852095485263</v>
      </c>
      <c r="H55" s="19">
        <v>428.50300000000004</v>
      </c>
      <c r="I55" s="140">
        <v>229.245</v>
      </c>
      <c r="J55" s="247">
        <f t="shared" si="10"/>
        <v>6.852447011685572E-3</v>
      </c>
      <c r="K55" s="215">
        <f t="shared" si="11"/>
        <v>3.5908807840267496E-3</v>
      </c>
      <c r="L55" s="52">
        <f t="shared" si="14"/>
        <v>-0.46500957986291813</v>
      </c>
      <c r="N55" s="27">
        <f t="shared" ref="N55" si="18">(H55/B55)*10</f>
        <v>2.7526723539841207</v>
      </c>
      <c r="O55" s="152">
        <f t="shared" ref="O55" si="19">(I55/C55)*10</f>
        <v>3.4796830649200845</v>
      </c>
      <c r="P55" s="52">
        <f t="shared" ref="P55" si="20">(O55-N55)/N55</f>
        <v>0.26411087752006307</v>
      </c>
    </row>
    <row r="56" spans="1:16" ht="20.100000000000001" customHeight="1" x14ac:dyDescent="0.25">
      <c r="A56" s="38" t="s">
        <v>191</v>
      </c>
      <c r="B56" s="19">
        <v>672.87000000000012</v>
      </c>
      <c r="C56" s="140">
        <v>611.57000000000005</v>
      </c>
      <c r="D56" s="247">
        <f t="shared" si="8"/>
        <v>2.7075074695168508E-3</v>
      </c>
      <c r="E56" s="215">
        <f t="shared" si="9"/>
        <v>2.488379499255382E-3</v>
      </c>
      <c r="F56" s="52">
        <f t="shared" si="13"/>
        <v>-9.1102293162126494E-2</v>
      </c>
      <c r="H56" s="19">
        <v>182.22299999999998</v>
      </c>
      <c r="I56" s="140">
        <v>163.02499999999998</v>
      </c>
      <c r="J56" s="247">
        <f t="shared" si="10"/>
        <v>2.9140366620779312E-3</v>
      </c>
      <c r="K56" s="215">
        <f t="shared" si="11"/>
        <v>2.5536144291738567E-3</v>
      </c>
      <c r="L56" s="52">
        <f t="shared" si="14"/>
        <v>-0.10535442836524483</v>
      </c>
      <c r="N56" s="27">
        <f t="shared" ref="N56" si="21">(H56/B56)*10</f>
        <v>2.7081457042222117</v>
      </c>
      <c r="O56" s="152">
        <f t="shared" ref="O56" si="22">(I56/C56)*10</f>
        <v>2.6656801347351893</v>
      </c>
      <c r="P56" s="52">
        <f t="shared" si="7"/>
        <v>-1.5680681220665214E-2</v>
      </c>
    </row>
    <row r="57" spans="1:16" ht="20.100000000000001" customHeight="1" x14ac:dyDescent="0.25">
      <c r="A57" s="38" t="s">
        <v>194</v>
      </c>
      <c r="B57" s="19">
        <v>296.74000000000007</v>
      </c>
      <c r="C57" s="140">
        <v>286.71000000000004</v>
      </c>
      <c r="D57" s="247">
        <f t="shared" si="8"/>
        <v>1.1940282171956401E-3</v>
      </c>
      <c r="E57" s="215">
        <f t="shared" si="9"/>
        <v>1.1665766571798987E-3</v>
      </c>
      <c r="F57" s="52">
        <f t="shared" si="13"/>
        <v>-3.3800633551257085E-2</v>
      </c>
      <c r="H57" s="19">
        <v>84.674000000000007</v>
      </c>
      <c r="I57" s="140">
        <v>134.30700000000002</v>
      </c>
      <c r="J57" s="247">
        <f t="shared" si="10"/>
        <v>1.3540724295219965E-3</v>
      </c>
      <c r="K57" s="215">
        <f t="shared" si="11"/>
        <v>2.1037772926793636E-3</v>
      </c>
      <c r="L57" s="52">
        <f t="shared" si="14"/>
        <v>0.58616576516994601</v>
      </c>
      <c r="N57" s="27">
        <f t="shared" ref="N57" si="23">(H57/B57)*10</f>
        <v>2.8534744220529751</v>
      </c>
      <c r="O57" s="152">
        <f t="shared" ref="O57" si="24">(I57/C57)*10</f>
        <v>4.6844197970074291</v>
      </c>
      <c r="P57" s="52">
        <f t="shared" ref="P57" si="25">(O57-N57)/N57</f>
        <v>0.64165473529535011</v>
      </c>
    </row>
    <row r="58" spans="1:16" ht="20.100000000000001" customHeight="1" x14ac:dyDescent="0.25">
      <c r="A58" s="38" t="s">
        <v>189</v>
      </c>
      <c r="B58" s="19">
        <v>164.6</v>
      </c>
      <c r="C58" s="140">
        <v>144.72999999999999</v>
      </c>
      <c r="D58" s="247">
        <f t="shared" si="8"/>
        <v>6.6232070010919435E-4</v>
      </c>
      <c r="E58" s="215">
        <f t="shared" si="9"/>
        <v>5.8888298138762751E-4</v>
      </c>
      <c r="F58" s="52">
        <f t="shared" si="13"/>
        <v>-0.12071688942891862</v>
      </c>
      <c r="H58" s="19">
        <v>61.985999999999997</v>
      </c>
      <c r="I58" s="140">
        <v>57.668000000000006</v>
      </c>
      <c r="J58" s="247">
        <f t="shared" si="10"/>
        <v>9.912550914844046E-4</v>
      </c>
      <c r="K58" s="215">
        <f t="shared" si="11"/>
        <v>9.0330830793803403E-4</v>
      </c>
      <c r="L58" s="52">
        <f t="shared" si="14"/>
        <v>-6.9660891168973491E-2</v>
      </c>
      <c r="N58" s="27">
        <f t="shared" si="12"/>
        <v>3.7658566221142165</v>
      </c>
      <c r="O58" s="152">
        <f t="shared" si="12"/>
        <v>3.9845229047191326</v>
      </c>
      <c r="P58" s="52">
        <f t="shared" si="7"/>
        <v>5.8065482716692797E-2</v>
      </c>
    </row>
    <row r="59" spans="1:16" ht="20.100000000000001" customHeight="1" x14ac:dyDescent="0.25">
      <c r="A59" s="38" t="s">
        <v>217</v>
      </c>
      <c r="B59" s="19">
        <v>159.33000000000001</v>
      </c>
      <c r="C59" s="140">
        <v>175.11000000000004</v>
      </c>
      <c r="D59" s="247">
        <f t="shared" si="8"/>
        <v>6.4111517101092313E-4</v>
      </c>
      <c r="E59" s="215">
        <f t="shared" si="9"/>
        <v>7.1249429192833203E-4</v>
      </c>
      <c r="F59" s="52">
        <f>(C59-B59)/B59</f>
        <v>9.9039728864620771E-2</v>
      </c>
      <c r="H59" s="19">
        <v>50.518000000000001</v>
      </c>
      <c r="I59" s="140">
        <v>56.437999999999995</v>
      </c>
      <c r="J59" s="247">
        <f t="shared" si="10"/>
        <v>8.0786346451794204E-4</v>
      </c>
      <c r="K59" s="215">
        <f t="shared" si="11"/>
        <v>8.8404165713058813E-4</v>
      </c>
      <c r="L59" s="52">
        <f>(I59-H59)/H59</f>
        <v>0.11718595352151698</v>
      </c>
      <c r="N59" s="27">
        <f t="shared" si="12"/>
        <v>3.1706521056925876</v>
      </c>
      <c r="O59" s="152">
        <f t="shared" si="12"/>
        <v>3.2230026840271817</v>
      </c>
      <c r="P59" s="52">
        <f>(O59-N59)/N59</f>
        <v>1.6510981523518112E-2</v>
      </c>
    </row>
    <row r="60" spans="1:16" ht="20.100000000000001" customHeight="1" x14ac:dyDescent="0.25">
      <c r="A60" s="38" t="s">
        <v>196</v>
      </c>
      <c r="B60" s="19">
        <v>63.710000000000022</v>
      </c>
      <c r="C60" s="140">
        <v>130</v>
      </c>
      <c r="D60" s="247">
        <f t="shared" si="8"/>
        <v>2.5635754437397805E-4</v>
      </c>
      <c r="E60" s="215">
        <f t="shared" si="9"/>
        <v>5.2894899178049877E-4</v>
      </c>
      <c r="F60" s="52">
        <f>(C60-B60)/B60</f>
        <v>1.0404959974886197</v>
      </c>
      <c r="H60" s="19">
        <v>21.85100000000001</v>
      </c>
      <c r="I60" s="140">
        <v>54.749000000000009</v>
      </c>
      <c r="J60" s="247">
        <f t="shared" si="10"/>
        <v>3.4943237189084207E-4</v>
      </c>
      <c r="K60" s="215">
        <f t="shared" si="11"/>
        <v>8.5758525614377872E-4</v>
      </c>
      <c r="L60" s="52">
        <f>(I60-H60)/H60</f>
        <v>1.5055603862523446</v>
      </c>
      <c r="N60" s="27">
        <f t="shared" si="12"/>
        <v>3.429759849317219</v>
      </c>
      <c r="O60" s="152">
        <f t="shared" si="12"/>
        <v>4.2114615384615393</v>
      </c>
      <c r="P60" s="52">
        <f>(O60-N60)/N60</f>
        <v>0.22791732467797646</v>
      </c>
    </row>
    <row r="61" spans="1:16" ht="20.100000000000001" customHeight="1" thickBot="1" x14ac:dyDescent="0.3">
      <c r="A61" s="8" t="s">
        <v>17</v>
      </c>
      <c r="B61" s="19">
        <f>B62-SUM(B39:B60)</f>
        <v>264.81000000005588</v>
      </c>
      <c r="C61" s="140">
        <f>C62-SUM(C39:C60)</f>
        <v>136.54000000003725</v>
      </c>
      <c r="D61" s="247">
        <f t="shared" si="8"/>
        <v>1.0655476585416327E-3</v>
      </c>
      <c r="E61" s="215">
        <f t="shared" si="9"/>
        <v>5.5555919490560778E-4</v>
      </c>
      <c r="F61" s="52">
        <f t="shared" si="13"/>
        <v>-0.48438503077675149</v>
      </c>
      <c r="H61" s="19">
        <f>H62-SUM(H39:H60)</f>
        <v>106.84300000000803</v>
      </c>
      <c r="I61" s="140">
        <f>I62-SUM(I39:I60)</f>
        <v>73.348999999980151</v>
      </c>
      <c r="J61" s="247">
        <f t="shared" si="10"/>
        <v>1.7085901290529507E-3</v>
      </c>
      <c r="K61" s="215">
        <f t="shared" si="11"/>
        <v>1.1489346098170377E-3</v>
      </c>
      <c r="L61" s="52">
        <f t="shared" si="14"/>
        <v>-0.31348801512523389</v>
      </c>
      <c r="N61" s="27">
        <f t="shared" si="12"/>
        <v>4.0347041274870845</v>
      </c>
      <c r="O61" s="152">
        <f t="shared" si="12"/>
        <v>5.3719789072769988</v>
      </c>
      <c r="P61" s="52">
        <f t="shared" si="7"/>
        <v>0.33144308418540785</v>
      </c>
    </row>
    <row r="62" spans="1:16" ht="26.25" customHeight="1" thickBot="1" x14ac:dyDescent="0.3">
      <c r="A62" s="12" t="s">
        <v>18</v>
      </c>
      <c r="B62" s="17">
        <v>248520.09000000003</v>
      </c>
      <c r="C62" s="145">
        <v>245770.39000000004</v>
      </c>
      <c r="D62" s="253">
        <f>SUM(D39:D61)</f>
        <v>1.0000000000000002</v>
      </c>
      <c r="E62" s="254">
        <f>SUM(E39:E61)</f>
        <v>0.99999999999999989</v>
      </c>
      <c r="F62" s="57">
        <f t="shared" si="13"/>
        <v>-1.1064296653039126E-2</v>
      </c>
      <c r="G62" s="1"/>
      <c r="H62" s="17">
        <v>62532.843999999997</v>
      </c>
      <c r="I62" s="145">
        <v>63840.883000000002</v>
      </c>
      <c r="J62" s="253">
        <f>SUM(J39:J61)</f>
        <v>1.0000000000000002</v>
      </c>
      <c r="K62" s="254">
        <f>SUM(K39:K61)</f>
        <v>0.99999999999999967</v>
      </c>
      <c r="L62" s="57">
        <f t="shared" si="14"/>
        <v>2.0917631700870735E-2</v>
      </c>
      <c r="M62" s="1"/>
      <c r="N62" s="29">
        <f t="shared" si="12"/>
        <v>2.5162088103219338</v>
      </c>
      <c r="O62" s="146">
        <f t="shared" si="12"/>
        <v>2.5975823613251374</v>
      </c>
      <c r="P62" s="57">
        <f t="shared" si="7"/>
        <v>3.2339744885001173E-2</v>
      </c>
    </row>
    <row r="64" spans="1:16" ht="15.75" thickBot="1" x14ac:dyDescent="0.3"/>
    <row r="65" spans="1:16" x14ac:dyDescent="0.25">
      <c r="A65" s="353" t="s">
        <v>15</v>
      </c>
      <c r="B65" s="347" t="s">
        <v>1</v>
      </c>
      <c r="C65" s="340"/>
      <c r="D65" s="347" t="s">
        <v>104</v>
      </c>
      <c r="E65" s="340"/>
      <c r="F65" s="130" t="s">
        <v>0</v>
      </c>
      <c r="H65" s="356" t="s">
        <v>19</v>
      </c>
      <c r="I65" s="357"/>
      <c r="J65" s="347" t="s">
        <v>104</v>
      </c>
      <c r="K65" s="345"/>
      <c r="L65" s="130" t="s">
        <v>0</v>
      </c>
      <c r="N65" s="339" t="s">
        <v>22</v>
      </c>
      <c r="O65" s="340"/>
      <c r="P65" s="130" t="s">
        <v>0</v>
      </c>
    </row>
    <row r="66" spans="1:16" x14ac:dyDescent="0.25">
      <c r="A66" s="354"/>
      <c r="B66" s="348" t="str">
        <f>B5</f>
        <v>jan-maio</v>
      </c>
      <c r="C66" s="342"/>
      <c r="D66" s="348" t="str">
        <f>B5</f>
        <v>jan-maio</v>
      </c>
      <c r="E66" s="342"/>
      <c r="F66" s="131" t="str">
        <f>F37</f>
        <v>2023/2022</v>
      </c>
      <c r="H66" s="337" t="str">
        <f>B5</f>
        <v>jan-maio</v>
      </c>
      <c r="I66" s="342"/>
      <c r="J66" s="348" t="str">
        <f>B5</f>
        <v>jan-maio</v>
      </c>
      <c r="K66" s="338"/>
      <c r="L66" s="131" t="str">
        <f>F66</f>
        <v>2023/2022</v>
      </c>
      <c r="N66" s="337" t="str">
        <f>B5</f>
        <v>jan-maio</v>
      </c>
      <c r="O66" s="338"/>
      <c r="P66" s="131" t="str">
        <f>P37</f>
        <v>2023/2022</v>
      </c>
    </row>
    <row r="67" spans="1:16" ht="19.5" customHeight="1" thickBot="1" x14ac:dyDescent="0.3">
      <c r="A67" s="355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163</v>
      </c>
      <c r="B68" s="39">
        <v>82985.130000000019</v>
      </c>
      <c r="C68" s="147">
        <v>74834.659999999989</v>
      </c>
      <c r="D68" s="247">
        <f>B68/$B$96</f>
        <v>0.24121360789678378</v>
      </c>
      <c r="E68" s="246">
        <f>C68/$C$96</f>
        <v>0.21228062392036653</v>
      </c>
      <c r="F68" s="61">
        <f t="shared" ref="F68:F87" si="26">(C68-B68)/B68</f>
        <v>-9.821602978750564E-2</v>
      </c>
      <c r="H68" s="19">
        <v>24566.754000000001</v>
      </c>
      <c r="I68" s="147">
        <v>24022.713</v>
      </c>
      <c r="J68" s="245">
        <f>H68/$H$96</f>
        <v>0.22508450717387904</v>
      </c>
      <c r="K68" s="246">
        <f>I68/$I$96</f>
        <v>0.20719422870714255</v>
      </c>
      <c r="L68" s="61">
        <f t="shared" ref="L68:L87" si="27">(I68-H68)/H68</f>
        <v>-2.2145416525113617E-2</v>
      </c>
      <c r="N68" s="41">
        <f t="shared" ref="N68:O96" si="28">(H68/B68)*10</f>
        <v>2.9603802512570621</v>
      </c>
      <c r="O68" s="149">
        <f t="shared" si="28"/>
        <v>3.2101051838813732</v>
      </c>
      <c r="P68" s="61">
        <f t="shared" si="7"/>
        <v>8.4355694684245655E-2</v>
      </c>
    </row>
    <row r="69" spans="1:16" ht="20.100000000000001" customHeight="1" x14ac:dyDescent="0.25">
      <c r="A69" s="38" t="s">
        <v>165</v>
      </c>
      <c r="B69" s="19">
        <v>61536.219999999987</v>
      </c>
      <c r="C69" s="140">
        <v>68458.569999999978</v>
      </c>
      <c r="D69" s="247">
        <f t="shared" ref="D69:D95" si="29">B69/$B$96</f>
        <v>0.1788678723830428</v>
      </c>
      <c r="E69" s="215">
        <f t="shared" ref="E69:E95" si="30">C69/$C$96</f>
        <v>0.19419381276397973</v>
      </c>
      <c r="F69" s="52">
        <f t="shared" si="26"/>
        <v>0.11249228503148215</v>
      </c>
      <c r="H69" s="19">
        <v>19262.953999999994</v>
      </c>
      <c r="I69" s="140">
        <v>22518.234000000004</v>
      </c>
      <c r="J69" s="214">
        <f t="shared" ref="J69:J96" si="31">H69/$H$96</f>
        <v>0.17649024807278568</v>
      </c>
      <c r="K69" s="215">
        <f t="shared" ref="K69:K96" si="32">I69/$I$96</f>
        <v>0.19421820197731016</v>
      </c>
      <c r="L69" s="52">
        <f t="shared" si="27"/>
        <v>0.16899173408190721</v>
      </c>
      <c r="N69" s="40">
        <f t="shared" si="28"/>
        <v>3.1303440477819402</v>
      </c>
      <c r="O69" s="143">
        <f t="shared" si="28"/>
        <v>3.2893228707523416</v>
      </c>
      <c r="P69" s="52">
        <f t="shared" si="7"/>
        <v>5.0786373811865397E-2</v>
      </c>
    </row>
    <row r="70" spans="1:16" ht="20.100000000000001" customHeight="1" x14ac:dyDescent="0.25">
      <c r="A70" s="38" t="s">
        <v>168</v>
      </c>
      <c r="B70" s="19">
        <v>46204.94</v>
      </c>
      <c r="C70" s="140">
        <v>40363.15</v>
      </c>
      <c r="D70" s="247">
        <f t="shared" si="29"/>
        <v>0.13430430584436537</v>
      </c>
      <c r="E70" s="215">
        <f t="shared" si="30"/>
        <v>0.11449660712551302</v>
      </c>
      <c r="F70" s="52">
        <f t="shared" si="26"/>
        <v>-0.12643215205993127</v>
      </c>
      <c r="H70" s="19">
        <v>16797.969000000001</v>
      </c>
      <c r="I70" s="140">
        <v>14890.003000000002</v>
      </c>
      <c r="J70" s="214">
        <f t="shared" si="31"/>
        <v>0.15390566347866297</v>
      </c>
      <c r="K70" s="215">
        <f t="shared" si="32"/>
        <v>0.12842524018965049</v>
      </c>
      <c r="L70" s="52">
        <f t="shared" si="27"/>
        <v>-0.1135831361517573</v>
      </c>
      <c r="N70" s="40">
        <f t="shared" si="28"/>
        <v>3.6355352912480789</v>
      </c>
      <c r="O70" s="143">
        <f t="shared" si="28"/>
        <v>3.6890091581058471</v>
      </c>
      <c r="P70" s="52">
        <f t="shared" si="7"/>
        <v>1.470866394461833E-2</v>
      </c>
    </row>
    <row r="71" spans="1:16" ht="20.100000000000001" customHeight="1" x14ac:dyDescent="0.25">
      <c r="A71" s="38" t="s">
        <v>166</v>
      </c>
      <c r="B71" s="19">
        <v>49971.380000000012</v>
      </c>
      <c r="C71" s="140">
        <v>49436.63</v>
      </c>
      <c r="D71" s="247">
        <f t="shared" si="29"/>
        <v>0.14525225014868548</v>
      </c>
      <c r="E71" s="215">
        <f t="shared" si="30"/>
        <v>0.14023500154768273</v>
      </c>
      <c r="F71" s="52">
        <f t="shared" si="26"/>
        <v>-1.0701125324135825E-2</v>
      </c>
      <c r="H71" s="19">
        <v>14041.055000000004</v>
      </c>
      <c r="I71" s="140">
        <v>14678.715</v>
      </c>
      <c r="J71" s="214">
        <f t="shared" si="31"/>
        <v>0.12864637895899192</v>
      </c>
      <c r="K71" s="215">
        <f t="shared" si="32"/>
        <v>0.12660289588594612</v>
      </c>
      <c r="L71" s="52">
        <f t="shared" si="27"/>
        <v>4.5413966400672599E-2</v>
      </c>
      <c r="N71" s="40">
        <f t="shared" si="28"/>
        <v>2.809819340590554</v>
      </c>
      <c r="O71" s="143">
        <f t="shared" si="28"/>
        <v>2.9691981431582208</v>
      </c>
      <c r="P71" s="52">
        <f t="shared" si="7"/>
        <v>5.6722081831129159E-2</v>
      </c>
    </row>
    <row r="72" spans="1:16" ht="20.100000000000001" customHeight="1" x14ac:dyDescent="0.25">
      <c r="A72" s="38" t="s">
        <v>171</v>
      </c>
      <c r="B72" s="19">
        <v>24043.289999999997</v>
      </c>
      <c r="C72" s="140">
        <v>22772.920000000009</v>
      </c>
      <c r="D72" s="247">
        <f t="shared" si="29"/>
        <v>6.9886842698308249E-2</v>
      </c>
      <c r="E72" s="215">
        <f t="shared" si="30"/>
        <v>6.4599073024299111E-2</v>
      </c>
      <c r="F72" s="52">
        <f t="shared" si="26"/>
        <v>-5.2836778993223817E-2</v>
      </c>
      <c r="H72" s="19">
        <v>9764.4790000000012</v>
      </c>
      <c r="I72" s="140">
        <v>9953.7309999999998</v>
      </c>
      <c r="J72" s="214">
        <f t="shared" si="31"/>
        <v>8.9463709512648329E-2</v>
      </c>
      <c r="K72" s="215">
        <f t="shared" si="32"/>
        <v>8.5850237535759377E-2</v>
      </c>
      <c r="L72" s="52">
        <f t="shared" si="27"/>
        <v>1.9381679247812256E-2</v>
      </c>
      <c r="N72" s="40">
        <f t="shared" si="28"/>
        <v>4.0612075136139865</v>
      </c>
      <c r="O72" s="143">
        <f t="shared" si="28"/>
        <v>4.3708628493842667</v>
      </c>
      <c r="P72" s="52">
        <f t="shared" ref="P72:P90" si="33">(O72-N72)/N72</f>
        <v>7.6247109937685562E-2</v>
      </c>
    </row>
    <row r="73" spans="1:16" ht="20.100000000000001" customHeight="1" x14ac:dyDescent="0.25">
      <c r="A73" s="38" t="s">
        <v>170</v>
      </c>
      <c r="B73" s="19">
        <v>11010.330000000004</v>
      </c>
      <c r="C73" s="140">
        <v>13593.789999999999</v>
      </c>
      <c r="D73" s="247">
        <f t="shared" si="29"/>
        <v>3.2003823135954547E-2</v>
      </c>
      <c r="E73" s="215">
        <f t="shared" si="30"/>
        <v>3.8560985279313613E-2</v>
      </c>
      <c r="F73" s="52">
        <f t="shared" si="26"/>
        <v>0.23463965203586037</v>
      </c>
      <c r="H73" s="19">
        <v>3949.6930000000007</v>
      </c>
      <c r="I73" s="140">
        <v>4677.692</v>
      </c>
      <c r="J73" s="214">
        <f t="shared" si="31"/>
        <v>3.6187715413811689E-2</v>
      </c>
      <c r="K73" s="215">
        <f t="shared" si="32"/>
        <v>4.0344768139617328E-2</v>
      </c>
      <c r="L73" s="52">
        <f t="shared" si="27"/>
        <v>0.1843178697686122</v>
      </c>
      <c r="N73" s="40">
        <f t="shared" si="28"/>
        <v>3.5872612355851272</v>
      </c>
      <c r="O73" s="143">
        <f t="shared" si="28"/>
        <v>3.4410506562187586</v>
      </c>
      <c r="P73" s="52">
        <f t="shared" si="33"/>
        <v>-4.075827484097902E-2</v>
      </c>
    </row>
    <row r="74" spans="1:16" ht="20.100000000000001" customHeight="1" x14ac:dyDescent="0.25">
      <c r="A74" s="38" t="s">
        <v>180</v>
      </c>
      <c r="B74" s="19">
        <v>4232.7299999999996</v>
      </c>
      <c r="C74" s="140">
        <v>18759.66</v>
      </c>
      <c r="D74" s="247">
        <f t="shared" si="29"/>
        <v>1.2303313552114135E-2</v>
      </c>
      <c r="E74" s="215">
        <f t="shared" si="30"/>
        <v>5.3214811550342363E-2</v>
      </c>
      <c r="F74" s="52">
        <f t="shared" si="26"/>
        <v>3.4320474020313134</v>
      </c>
      <c r="H74" s="19">
        <v>900.77699999999993</v>
      </c>
      <c r="I74" s="140">
        <v>3931.5929999999994</v>
      </c>
      <c r="J74" s="214">
        <f t="shared" si="31"/>
        <v>8.2530621309825965E-3</v>
      </c>
      <c r="K74" s="215">
        <f t="shared" si="32"/>
        <v>3.3909716160094014E-2</v>
      </c>
      <c r="L74" s="52">
        <f t="shared" si="27"/>
        <v>3.3646685028591978</v>
      </c>
      <c r="N74" s="40">
        <f t="shared" si="28"/>
        <v>2.1281229844568399</v>
      </c>
      <c r="O74" s="143">
        <f t="shared" si="28"/>
        <v>2.0957698593684531</v>
      </c>
      <c r="P74" s="52">
        <f t="shared" si="33"/>
        <v>-1.5202657611747149E-2</v>
      </c>
    </row>
    <row r="75" spans="1:16" ht="20.100000000000001" customHeight="1" x14ac:dyDescent="0.25">
      <c r="A75" s="38" t="s">
        <v>179</v>
      </c>
      <c r="B75" s="19">
        <v>13925.23</v>
      </c>
      <c r="C75" s="140">
        <v>13239.389999999998</v>
      </c>
      <c r="D75" s="247">
        <f t="shared" si="29"/>
        <v>4.0476588626089154E-2</v>
      </c>
      <c r="E75" s="215">
        <f t="shared" si="30"/>
        <v>3.7555672325164054E-2</v>
      </c>
      <c r="F75" s="52">
        <f t="shared" si="26"/>
        <v>-4.9251610206797448E-2</v>
      </c>
      <c r="H75" s="19">
        <v>3697.6280000000002</v>
      </c>
      <c r="I75" s="140">
        <v>3582.8599999999997</v>
      </c>
      <c r="J75" s="214">
        <f t="shared" si="31"/>
        <v>3.3878255796119257E-2</v>
      </c>
      <c r="K75" s="215">
        <f t="shared" si="32"/>
        <v>3.0901918291479931E-2</v>
      </c>
      <c r="L75" s="52">
        <f t="shared" si="27"/>
        <v>-3.1038276430187264E-2</v>
      </c>
      <c r="N75" s="40">
        <f t="shared" si="28"/>
        <v>2.6553442923384392</v>
      </c>
      <c r="O75" s="143">
        <f t="shared" si="28"/>
        <v>2.7062122952794656</v>
      </c>
      <c r="P75" s="52">
        <f t="shared" si="33"/>
        <v>1.9156838940922929E-2</v>
      </c>
    </row>
    <row r="76" spans="1:16" ht="20.100000000000001" customHeight="1" x14ac:dyDescent="0.25">
      <c r="A76" s="38" t="s">
        <v>183</v>
      </c>
      <c r="B76" s="19">
        <v>6184.5099999999993</v>
      </c>
      <c r="C76" s="140">
        <v>5705.9300000000012</v>
      </c>
      <c r="D76" s="247">
        <f t="shared" si="29"/>
        <v>1.7976569659814208E-2</v>
      </c>
      <c r="E76" s="215">
        <f t="shared" si="30"/>
        <v>1.6185793861373025E-2</v>
      </c>
      <c r="F76" s="52">
        <f t="shared" si="26"/>
        <v>-7.7383656910571433E-2</v>
      </c>
      <c r="H76" s="19">
        <v>2189.0189999999998</v>
      </c>
      <c r="I76" s="140">
        <v>2340.0880000000002</v>
      </c>
      <c r="J76" s="214">
        <f t="shared" si="31"/>
        <v>2.0056140213284075E-2</v>
      </c>
      <c r="K76" s="215">
        <f t="shared" si="32"/>
        <v>2.0183096233420423E-2</v>
      </c>
      <c r="L76" s="52">
        <f t="shared" si="27"/>
        <v>6.9012192219437302E-2</v>
      </c>
      <c r="N76" s="40">
        <f t="shared" si="28"/>
        <v>3.5395188947871374</v>
      </c>
      <c r="O76" s="143">
        <f t="shared" si="28"/>
        <v>4.1011509079150983</v>
      </c>
      <c r="P76" s="52">
        <f t="shared" si="33"/>
        <v>0.15867467580272282</v>
      </c>
    </row>
    <row r="77" spans="1:16" ht="20.100000000000001" customHeight="1" x14ac:dyDescent="0.25">
      <c r="A77" s="38" t="s">
        <v>182</v>
      </c>
      <c r="B77" s="19">
        <v>4849.6500000000005</v>
      </c>
      <c r="C77" s="140">
        <v>5168.88</v>
      </c>
      <c r="D77" s="247">
        <f t="shared" si="29"/>
        <v>1.4096520346918023E-2</v>
      </c>
      <c r="E77" s="215">
        <f t="shared" si="30"/>
        <v>1.4662364623150613E-2</v>
      </c>
      <c r="F77" s="52">
        <f t="shared" si="26"/>
        <v>6.5825368841050294E-2</v>
      </c>
      <c r="H77" s="19">
        <v>1780.0140000000004</v>
      </c>
      <c r="I77" s="140">
        <v>1961.8070000000002</v>
      </c>
      <c r="J77" s="214">
        <f t="shared" si="31"/>
        <v>1.6308771356305565E-2</v>
      </c>
      <c r="K77" s="215">
        <f t="shared" si="32"/>
        <v>1.6920448920039684E-2</v>
      </c>
      <c r="L77" s="52">
        <f t="shared" si="27"/>
        <v>0.10213009560598954</v>
      </c>
      <c r="N77" s="40">
        <f t="shared" si="28"/>
        <v>3.6703968327611274</v>
      </c>
      <c r="O77" s="143">
        <f t="shared" si="28"/>
        <v>3.7954198975406666</v>
      </c>
      <c r="P77" s="52">
        <f t="shared" si="33"/>
        <v>3.4062547042219449E-2</v>
      </c>
    </row>
    <row r="78" spans="1:16" ht="20.100000000000001" customHeight="1" x14ac:dyDescent="0.25">
      <c r="A78" s="38" t="s">
        <v>181</v>
      </c>
      <c r="B78" s="19">
        <v>598.4899999999999</v>
      </c>
      <c r="C78" s="140">
        <v>833.29000000000008</v>
      </c>
      <c r="D78" s="247">
        <f t="shared" si="29"/>
        <v>1.7396361515628893E-3</v>
      </c>
      <c r="E78" s="215">
        <f t="shared" si="30"/>
        <v>2.3637619400769944E-3</v>
      </c>
      <c r="F78" s="52">
        <f t="shared" si="26"/>
        <v>0.3923206736954673</v>
      </c>
      <c r="H78" s="19">
        <v>1077.9499999999998</v>
      </c>
      <c r="I78" s="140">
        <v>1619.2260000000008</v>
      </c>
      <c r="J78" s="214">
        <f t="shared" si="31"/>
        <v>9.8763493340667981E-3</v>
      </c>
      <c r="K78" s="215">
        <f t="shared" si="32"/>
        <v>1.3965711623518616E-2</v>
      </c>
      <c r="L78" s="52">
        <f t="shared" si="27"/>
        <v>0.50213460735655746</v>
      </c>
      <c r="N78" s="40">
        <f t="shared" si="28"/>
        <v>18.011161422914334</v>
      </c>
      <c r="O78" s="143">
        <f t="shared" si="28"/>
        <v>19.431722449567385</v>
      </c>
      <c r="P78" s="52">
        <f t="shared" si="33"/>
        <v>7.8871150688026748E-2</v>
      </c>
    </row>
    <row r="79" spans="1:16" ht="20.100000000000001" customHeight="1" x14ac:dyDescent="0.25">
      <c r="A79" s="38" t="s">
        <v>198</v>
      </c>
      <c r="B79" s="19">
        <v>2400.09</v>
      </c>
      <c r="C79" s="140">
        <v>2288.9900000000002</v>
      </c>
      <c r="D79" s="247">
        <f t="shared" si="29"/>
        <v>6.9763627312145159E-3</v>
      </c>
      <c r="E79" s="215">
        <f t="shared" si="30"/>
        <v>6.4930905725699819E-3</v>
      </c>
      <c r="F79" s="52">
        <f t="shared" si="26"/>
        <v>-4.6289930794261844E-2</v>
      </c>
      <c r="H79" s="19">
        <v>1103.9449999999999</v>
      </c>
      <c r="I79" s="140">
        <v>1263.6399999999996</v>
      </c>
      <c r="J79" s="214">
        <f t="shared" si="31"/>
        <v>1.0114519658236813E-2</v>
      </c>
      <c r="K79" s="215">
        <f t="shared" si="32"/>
        <v>1.0898807106570084E-2</v>
      </c>
      <c r="L79" s="52">
        <f t="shared" si="27"/>
        <v>0.14465847483343799</v>
      </c>
      <c r="N79" s="40">
        <f t="shared" si="28"/>
        <v>4.5995983483952676</v>
      </c>
      <c r="O79" s="143">
        <f t="shared" si="28"/>
        <v>5.5205134142132541</v>
      </c>
      <c r="P79" s="52">
        <f t="shared" si="33"/>
        <v>0.20021640936089133</v>
      </c>
    </row>
    <row r="80" spans="1:16" ht="20.100000000000001" customHeight="1" x14ac:dyDescent="0.25">
      <c r="A80" s="38" t="s">
        <v>199</v>
      </c>
      <c r="B80" s="19">
        <v>1808.48</v>
      </c>
      <c r="C80" s="140">
        <v>3879</v>
      </c>
      <c r="D80" s="247">
        <f t="shared" si="29"/>
        <v>5.2567247362169034E-3</v>
      </c>
      <c r="E80" s="215">
        <f t="shared" si="30"/>
        <v>1.1003411256055709E-2</v>
      </c>
      <c r="F80" s="52">
        <f t="shared" si="26"/>
        <v>1.144895160576838</v>
      </c>
      <c r="H80" s="19">
        <v>382.56900000000007</v>
      </c>
      <c r="I80" s="140">
        <v>863.67999999999984</v>
      </c>
      <c r="J80" s="214">
        <f t="shared" si="31"/>
        <v>3.5051580206731316E-3</v>
      </c>
      <c r="K80" s="215">
        <f t="shared" si="32"/>
        <v>7.449179926088483E-3</v>
      </c>
      <c r="L80" s="52">
        <f t="shared" si="27"/>
        <v>1.2575796784370916</v>
      </c>
      <c r="N80" s="40">
        <f t="shared" si="28"/>
        <v>2.1154173670706897</v>
      </c>
      <c r="O80" s="143">
        <f t="shared" si="28"/>
        <v>2.2265532353699404</v>
      </c>
      <c r="P80" s="52">
        <f t="shared" si="33"/>
        <v>5.2536142526401479E-2</v>
      </c>
    </row>
    <row r="81" spans="1:16" ht="20.100000000000001" customHeight="1" x14ac:dyDescent="0.25">
      <c r="A81" s="38" t="s">
        <v>203</v>
      </c>
      <c r="B81" s="19">
        <v>1906.1600000000005</v>
      </c>
      <c r="C81" s="140">
        <v>2565.849999999999</v>
      </c>
      <c r="D81" s="247">
        <f t="shared" si="29"/>
        <v>5.5406520521029904E-3</v>
      </c>
      <c r="E81" s="215">
        <f t="shared" si="30"/>
        <v>7.2784487680718039E-3</v>
      </c>
      <c r="F81" s="52">
        <f t="shared" si="26"/>
        <v>0.34608322491291299</v>
      </c>
      <c r="H81" s="19">
        <v>713.34999999999991</v>
      </c>
      <c r="I81" s="140">
        <v>845.76599999999996</v>
      </c>
      <c r="J81" s="214">
        <f t="shared" si="31"/>
        <v>6.5358261491317319E-3</v>
      </c>
      <c r="K81" s="215">
        <f t="shared" si="32"/>
        <v>7.2946729221102184E-3</v>
      </c>
      <c r="L81" s="52">
        <f t="shared" si="27"/>
        <v>0.18562556949603992</v>
      </c>
      <c r="N81" s="40">
        <f t="shared" si="28"/>
        <v>3.7423406219834625</v>
      </c>
      <c r="O81" s="143">
        <f t="shared" si="28"/>
        <v>3.2962410117504932</v>
      </c>
      <c r="P81" s="52">
        <f t="shared" si="33"/>
        <v>-0.11920336903927625</v>
      </c>
    </row>
    <row r="82" spans="1:16" ht="20.100000000000001" customHeight="1" x14ac:dyDescent="0.25">
      <c r="A82" s="38" t="s">
        <v>206</v>
      </c>
      <c r="B82" s="19">
        <v>3065.12</v>
      </c>
      <c r="C82" s="140">
        <v>3283.7099999999987</v>
      </c>
      <c r="D82" s="247">
        <f t="shared" si="29"/>
        <v>8.909411286535187E-3</v>
      </c>
      <c r="E82" s="215">
        <f t="shared" si="30"/>
        <v>9.314774832591563E-3</v>
      </c>
      <c r="F82" s="52">
        <f t="shared" si="26"/>
        <v>7.1315315550451133E-2</v>
      </c>
      <c r="H82" s="19">
        <v>791.93100000000004</v>
      </c>
      <c r="I82" s="140">
        <v>817.55599999999993</v>
      </c>
      <c r="J82" s="214">
        <f t="shared" si="31"/>
        <v>7.2557977684279008E-3</v>
      </c>
      <c r="K82" s="215">
        <f t="shared" si="32"/>
        <v>7.0513636342779693E-3</v>
      </c>
      <c r="L82" s="52">
        <f t="shared" si="27"/>
        <v>3.2357617014613503E-2</v>
      </c>
      <c r="N82" s="40">
        <f t="shared" si="28"/>
        <v>2.5836867724591532</v>
      </c>
      <c r="O82" s="143">
        <f t="shared" si="28"/>
        <v>2.4897326499599544</v>
      </c>
      <c r="P82" s="52">
        <f t="shared" si="33"/>
        <v>-3.6364362546073392E-2</v>
      </c>
    </row>
    <row r="83" spans="1:16" ht="20.100000000000001" customHeight="1" x14ac:dyDescent="0.25">
      <c r="A83" s="38" t="s">
        <v>201</v>
      </c>
      <c r="B83" s="19">
        <v>3003.2200000000003</v>
      </c>
      <c r="C83" s="140">
        <v>1867.33</v>
      </c>
      <c r="D83" s="247">
        <f t="shared" si="29"/>
        <v>8.7294860116237556E-3</v>
      </c>
      <c r="E83" s="215">
        <f t="shared" si="30"/>
        <v>5.2969837434314266E-3</v>
      </c>
      <c r="F83" s="52">
        <f t="shared" si="26"/>
        <v>-0.37822403953090356</v>
      </c>
      <c r="H83" s="19">
        <v>868.20700000000011</v>
      </c>
      <c r="I83" s="140">
        <v>610.27900000000011</v>
      </c>
      <c r="J83" s="214">
        <f t="shared" si="31"/>
        <v>7.9546506111434993E-3</v>
      </c>
      <c r="K83" s="215">
        <f t="shared" si="32"/>
        <v>5.2636139265854892E-3</v>
      </c>
      <c r="L83" s="52">
        <f t="shared" si="27"/>
        <v>-0.29708122602098341</v>
      </c>
      <c r="N83" s="40">
        <f t="shared" si="28"/>
        <v>2.8909204120910226</v>
      </c>
      <c r="O83" s="143">
        <f t="shared" si="28"/>
        <v>3.268190410907553</v>
      </c>
      <c r="P83" s="52">
        <f t="shared" si="33"/>
        <v>0.13050168978662699</v>
      </c>
    </row>
    <row r="84" spans="1:16" ht="20.100000000000001" customHeight="1" x14ac:dyDescent="0.25">
      <c r="A84" s="38" t="s">
        <v>200</v>
      </c>
      <c r="B84" s="19">
        <v>4164.6099999999997</v>
      </c>
      <c r="C84" s="140">
        <v>2199.3799999999997</v>
      </c>
      <c r="D84" s="247">
        <f t="shared" si="29"/>
        <v>1.2105308548447468E-2</v>
      </c>
      <c r="E84" s="215">
        <f t="shared" si="30"/>
        <v>6.2388973055797371E-3</v>
      </c>
      <c r="F84" s="52">
        <f t="shared" si="26"/>
        <v>-0.47188812397799557</v>
      </c>
      <c r="H84" s="19">
        <v>983.35899999999992</v>
      </c>
      <c r="I84" s="140">
        <v>596.57799999999997</v>
      </c>
      <c r="J84" s="214">
        <f t="shared" si="31"/>
        <v>9.0096915485862912E-3</v>
      </c>
      <c r="K84" s="215">
        <f t="shared" si="32"/>
        <v>5.1454437545688401E-3</v>
      </c>
      <c r="L84" s="52">
        <f t="shared" si="27"/>
        <v>-0.39332634368526648</v>
      </c>
      <c r="N84" s="40">
        <f t="shared" si="28"/>
        <v>2.361227101697398</v>
      </c>
      <c r="O84" s="143">
        <f t="shared" si="28"/>
        <v>2.7124826087351894</v>
      </c>
      <c r="P84" s="52">
        <f t="shared" si="33"/>
        <v>0.14875973038988369</v>
      </c>
    </row>
    <row r="85" spans="1:16" ht="20.100000000000001" customHeight="1" x14ac:dyDescent="0.25">
      <c r="A85" s="38" t="s">
        <v>209</v>
      </c>
      <c r="B85" s="19">
        <v>4653.7800000000025</v>
      </c>
      <c r="C85" s="140">
        <v>2739.7100000000005</v>
      </c>
      <c r="D85" s="247">
        <f t="shared" si="29"/>
        <v>1.3527183293656283E-2</v>
      </c>
      <c r="E85" s="215">
        <f t="shared" si="30"/>
        <v>7.771630794619332E-3</v>
      </c>
      <c r="F85" s="52">
        <f t="shared" si="26"/>
        <v>-0.41129361508279311</v>
      </c>
      <c r="H85" s="19">
        <v>1044.9040000000002</v>
      </c>
      <c r="I85" s="140">
        <v>567.45800000000008</v>
      </c>
      <c r="J85" s="214">
        <f t="shared" si="31"/>
        <v>9.5735766265260328E-3</v>
      </c>
      <c r="K85" s="215">
        <f t="shared" si="32"/>
        <v>4.8942857800323269E-3</v>
      </c>
      <c r="L85" s="52">
        <f t="shared" si="27"/>
        <v>-0.45692810057191863</v>
      </c>
      <c r="N85" s="40">
        <f t="shared" si="28"/>
        <v>2.2452801808422391</v>
      </c>
      <c r="O85" s="143">
        <f t="shared" si="28"/>
        <v>2.0712338167178275</v>
      </c>
      <c r="P85" s="52">
        <f t="shared" si="33"/>
        <v>-7.7516545867840958E-2</v>
      </c>
    </row>
    <row r="86" spans="1:16" ht="20.100000000000001" customHeight="1" x14ac:dyDescent="0.25">
      <c r="A86" s="38" t="s">
        <v>207</v>
      </c>
      <c r="B86" s="19">
        <v>1052.99</v>
      </c>
      <c r="C86" s="140">
        <v>1643.7800000000002</v>
      </c>
      <c r="D86" s="247">
        <f t="shared" si="29"/>
        <v>3.0607353025684757E-3</v>
      </c>
      <c r="E86" s="215">
        <f t="shared" si="30"/>
        <v>4.6628479903272121E-3</v>
      </c>
      <c r="F86" s="52">
        <f t="shared" si="26"/>
        <v>0.56105945925412415</v>
      </c>
      <c r="H86" s="19">
        <v>336.57600000000008</v>
      </c>
      <c r="I86" s="140">
        <v>535.64300000000003</v>
      </c>
      <c r="J86" s="214">
        <f t="shared" si="31"/>
        <v>3.0837628400787308E-3</v>
      </c>
      <c r="K86" s="215">
        <f t="shared" si="32"/>
        <v>4.6198836179485621E-3</v>
      </c>
      <c r="L86" s="52">
        <f t="shared" si="27"/>
        <v>0.59144739969575932</v>
      </c>
      <c r="N86" s="40">
        <f t="shared" si="28"/>
        <v>3.1963836313735179</v>
      </c>
      <c r="O86" s="143">
        <f t="shared" si="28"/>
        <v>3.2586051661414546</v>
      </c>
      <c r="P86" s="52">
        <f t="shared" si="33"/>
        <v>1.946622869583382E-2</v>
      </c>
    </row>
    <row r="87" spans="1:16" ht="20.100000000000001" customHeight="1" x14ac:dyDescent="0.25">
      <c r="A87" s="38" t="s">
        <v>185</v>
      </c>
      <c r="B87" s="19">
        <v>1436.27</v>
      </c>
      <c r="C87" s="140">
        <v>2005.8900000000006</v>
      </c>
      <c r="D87" s="247">
        <f t="shared" si="29"/>
        <v>4.1748186526178073E-3</v>
      </c>
      <c r="E87" s="215">
        <f t="shared" si="30"/>
        <v>5.6900316072208273E-3</v>
      </c>
      <c r="F87" s="52">
        <f t="shared" si="26"/>
        <v>0.39659674016723917</v>
      </c>
      <c r="H87" s="19">
        <v>363.947</v>
      </c>
      <c r="I87" s="140">
        <v>465.47700000000009</v>
      </c>
      <c r="J87" s="214">
        <f t="shared" si="31"/>
        <v>3.3345402950838254E-3</v>
      </c>
      <c r="K87" s="215">
        <f t="shared" si="32"/>
        <v>4.0147067483974272E-3</v>
      </c>
      <c r="L87" s="52">
        <f t="shared" si="27"/>
        <v>0.27896919056895669</v>
      </c>
      <c r="N87" s="40">
        <f t="shared" si="28"/>
        <v>2.5339734172544159</v>
      </c>
      <c r="O87" s="143">
        <f t="shared" si="28"/>
        <v>2.3205509773716404</v>
      </c>
      <c r="P87" s="52">
        <f t="shared" si="33"/>
        <v>-8.422441941558359E-2</v>
      </c>
    </row>
    <row r="88" spans="1:16" ht="20.100000000000001" customHeight="1" x14ac:dyDescent="0.25">
      <c r="A88" s="38" t="s">
        <v>202</v>
      </c>
      <c r="B88" s="19">
        <v>2272.3500000000008</v>
      </c>
      <c r="C88" s="140">
        <v>2124.0700000000002</v>
      </c>
      <c r="D88" s="247">
        <f t="shared" si="29"/>
        <v>6.6050597487074692E-3</v>
      </c>
      <c r="E88" s="215">
        <f t="shared" si="30"/>
        <v>6.0252683028229571E-3</v>
      </c>
      <c r="F88" s="52">
        <f t="shared" ref="F88:F94" si="34">(C88-B88)/B88</f>
        <v>-6.5254032169340379E-2</v>
      </c>
      <c r="H88" s="19">
        <v>465.88200000000006</v>
      </c>
      <c r="I88" s="140">
        <v>440.74600000000004</v>
      </c>
      <c r="J88" s="214">
        <f t="shared" si="31"/>
        <v>4.2684849765329651E-3</v>
      </c>
      <c r="K88" s="215">
        <f t="shared" si="32"/>
        <v>3.8014035935807194E-3</v>
      </c>
      <c r="L88" s="52">
        <f t="shared" ref="L88:L95" si="35">(I88-H88)/H88</f>
        <v>-5.3953576227456786E-2</v>
      </c>
      <c r="N88" s="40">
        <f t="shared" si="28"/>
        <v>2.0502211367086929</v>
      </c>
      <c r="O88" s="143">
        <f t="shared" si="28"/>
        <v>2.0750069442155858</v>
      </c>
      <c r="P88" s="52">
        <f t="shared" si="33"/>
        <v>1.2089333712890442E-2</v>
      </c>
    </row>
    <row r="89" spans="1:16" ht="20.100000000000001" customHeight="1" x14ac:dyDescent="0.25">
      <c r="A89" s="38" t="s">
        <v>197</v>
      </c>
      <c r="B89" s="19">
        <v>1599.8300000000002</v>
      </c>
      <c r="C89" s="140">
        <v>1296.1900000000003</v>
      </c>
      <c r="D89" s="247">
        <f t="shared" si="29"/>
        <v>4.6502399444516328E-3</v>
      </c>
      <c r="E89" s="215">
        <f t="shared" si="30"/>
        <v>3.67685270327065E-3</v>
      </c>
      <c r="F89" s="52">
        <f t="shared" si="34"/>
        <v>-0.18979516573635938</v>
      </c>
      <c r="H89" s="19">
        <v>563.51800000000014</v>
      </c>
      <c r="I89" s="140">
        <v>439.41900000000004</v>
      </c>
      <c r="J89" s="214">
        <f t="shared" si="31"/>
        <v>5.1630415362815124E-3</v>
      </c>
      <c r="K89" s="215">
        <f t="shared" si="32"/>
        <v>3.7899583108812014E-3</v>
      </c>
      <c r="L89" s="52">
        <f t="shared" si="35"/>
        <v>-0.22022189175855975</v>
      </c>
      <c r="N89" s="40">
        <f t="shared" si="28"/>
        <v>3.5223617509360379</v>
      </c>
      <c r="O89" s="143">
        <f t="shared" si="28"/>
        <v>3.3900817009851947</v>
      </c>
      <c r="P89" s="52">
        <f t="shared" si="33"/>
        <v>-3.7554362471626003E-2</v>
      </c>
    </row>
    <row r="90" spans="1:16" ht="20.100000000000001" customHeight="1" x14ac:dyDescent="0.25">
      <c r="A90" s="38" t="s">
        <v>211</v>
      </c>
      <c r="B90" s="19">
        <v>531.78</v>
      </c>
      <c r="C90" s="140">
        <v>1318.22</v>
      </c>
      <c r="D90" s="247">
        <f t="shared" si="29"/>
        <v>1.5457296073085821E-3</v>
      </c>
      <c r="E90" s="215">
        <f t="shared" si="30"/>
        <v>3.7393443634848558E-3</v>
      </c>
      <c r="F90" s="52">
        <f t="shared" si="34"/>
        <v>1.4788822445372147</v>
      </c>
      <c r="H90" s="19">
        <v>99.188000000000017</v>
      </c>
      <c r="I90" s="140">
        <v>297.25800000000004</v>
      </c>
      <c r="J90" s="214">
        <f t="shared" si="31"/>
        <v>9.0877623057416201E-4</v>
      </c>
      <c r="K90" s="215">
        <f t="shared" si="32"/>
        <v>2.5638295739964004E-3</v>
      </c>
      <c r="L90" s="52">
        <f t="shared" si="35"/>
        <v>1.9969149493890388</v>
      </c>
      <c r="N90" s="40">
        <f t="shared" si="28"/>
        <v>1.8652074166008503</v>
      </c>
      <c r="O90" s="143">
        <f t="shared" si="28"/>
        <v>2.25499537254783</v>
      </c>
      <c r="P90" s="52">
        <f t="shared" si="33"/>
        <v>0.20897834336158086</v>
      </c>
    </row>
    <row r="91" spans="1:16" ht="20.100000000000001" customHeight="1" x14ac:dyDescent="0.25">
      <c r="A91" s="38" t="s">
        <v>204</v>
      </c>
      <c r="B91" s="19">
        <v>1833.4499999999998</v>
      </c>
      <c r="C91" s="140">
        <v>1403.4899999999998</v>
      </c>
      <c r="D91" s="247">
        <f t="shared" si="29"/>
        <v>5.3293052550301249E-3</v>
      </c>
      <c r="E91" s="215">
        <f t="shared" si="30"/>
        <v>3.9812265181133344E-3</v>
      </c>
      <c r="F91" s="52">
        <f t="shared" si="34"/>
        <v>-0.23450871308189483</v>
      </c>
      <c r="H91" s="19">
        <v>422.32799999999997</v>
      </c>
      <c r="I91" s="140">
        <v>286.41800000000006</v>
      </c>
      <c r="J91" s="214">
        <f t="shared" si="31"/>
        <v>3.8694363018301065E-3</v>
      </c>
      <c r="K91" s="215">
        <f t="shared" si="32"/>
        <v>2.4703353279807477E-3</v>
      </c>
      <c r="L91" s="52">
        <f t="shared" si="35"/>
        <v>-0.32181148301793849</v>
      </c>
      <c r="N91" s="40">
        <f t="shared" si="28"/>
        <v>2.303460688865254</v>
      </c>
      <c r="O91" s="143">
        <f t="shared" si="28"/>
        <v>2.0407555451054167</v>
      </c>
      <c r="P91" s="52">
        <f t="shared" ref="P91:P93" si="36">(O91-N91)/N91</f>
        <v>-0.1140480256640511</v>
      </c>
    </row>
    <row r="92" spans="1:16" ht="20.100000000000001" customHeight="1" x14ac:dyDescent="0.25">
      <c r="A92" s="38" t="s">
        <v>213</v>
      </c>
      <c r="B92" s="19">
        <v>177.20000000000002</v>
      </c>
      <c r="C92" s="140">
        <v>278.78000000000003</v>
      </c>
      <c r="D92" s="247">
        <f t="shared" si="29"/>
        <v>5.1506879990800857E-4</v>
      </c>
      <c r="E92" s="215">
        <f t="shared" si="30"/>
        <v>7.9080458622408109E-4</v>
      </c>
      <c r="F92" s="52">
        <f t="shared" si="34"/>
        <v>0.57325056433408583</v>
      </c>
      <c r="H92" s="19">
        <v>195.68899999999996</v>
      </c>
      <c r="I92" s="140">
        <v>265.01100000000002</v>
      </c>
      <c r="J92" s="214">
        <f t="shared" si="31"/>
        <v>1.7929337398155736E-3</v>
      </c>
      <c r="K92" s="215">
        <f t="shared" si="32"/>
        <v>2.2857014419607213E-3</v>
      </c>
      <c r="L92" s="52">
        <f t="shared" si="35"/>
        <v>0.3542457675188696</v>
      </c>
      <c r="N92" s="40">
        <f t="shared" si="28"/>
        <v>11.043397291196387</v>
      </c>
      <c r="O92" s="143">
        <f t="shared" si="28"/>
        <v>9.5060979984216942</v>
      </c>
      <c r="P92" s="52">
        <f t="shared" si="36"/>
        <v>-0.13920528730775647</v>
      </c>
    </row>
    <row r="93" spans="1:16" ht="20.100000000000001" customHeight="1" x14ac:dyDescent="0.25">
      <c r="A93" s="38" t="s">
        <v>220</v>
      </c>
      <c r="B93" s="19">
        <v>211.5</v>
      </c>
      <c r="C93" s="140">
        <v>481.40000000000003</v>
      </c>
      <c r="D93" s="247">
        <f t="shared" si="29"/>
        <v>6.1476891185408466E-4</v>
      </c>
      <c r="E93" s="215">
        <f t="shared" si="30"/>
        <v>1.3655690071320491E-3</v>
      </c>
      <c r="F93" s="52">
        <f t="shared" si="34"/>
        <v>1.2761229314420806</v>
      </c>
      <c r="H93" s="19">
        <v>89.328999999999994</v>
      </c>
      <c r="I93" s="140">
        <v>253.85400000000001</v>
      </c>
      <c r="J93" s="214">
        <f t="shared" si="31"/>
        <v>8.1844650462716559E-4</v>
      </c>
      <c r="K93" s="215">
        <f t="shared" si="32"/>
        <v>2.1894730929942412E-3</v>
      </c>
      <c r="L93" s="52">
        <f t="shared" si="35"/>
        <v>1.8417871016131384</v>
      </c>
      <c r="N93" s="40">
        <f t="shared" si="28"/>
        <v>4.2235933806146573</v>
      </c>
      <c r="O93" s="143">
        <f t="shared" si="28"/>
        <v>5.2732447029497296</v>
      </c>
      <c r="P93" s="52">
        <f t="shared" si="36"/>
        <v>0.24852092229160494</v>
      </c>
    </row>
    <row r="94" spans="1:16" ht="20.100000000000001" customHeight="1" x14ac:dyDescent="0.25">
      <c r="A94" s="38" t="s">
        <v>221</v>
      </c>
      <c r="B94" s="19">
        <v>458.95</v>
      </c>
      <c r="C94" s="140">
        <v>643.68000000000006</v>
      </c>
      <c r="D94" s="247">
        <f t="shared" si="29"/>
        <v>1.3340340051793483E-3</v>
      </c>
      <c r="E94" s="215">
        <f t="shared" si="30"/>
        <v>1.8259024896359729E-3</v>
      </c>
      <c r="F94" s="52">
        <f t="shared" si="34"/>
        <v>0.40250571957729619</v>
      </c>
      <c r="H94" s="19">
        <v>176.60599999999999</v>
      </c>
      <c r="I94" s="140">
        <v>247.12999999999994</v>
      </c>
      <c r="J94" s="214">
        <f t="shared" si="31"/>
        <v>1.6180922589101546E-3</v>
      </c>
      <c r="K94" s="215">
        <f t="shared" si="32"/>
        <v>2.1314790606871141E-3</v>
      </c>
      <c r="L94" s="52">
        <f t="shared" si="35"/>
        <v>0.39932958110143452</v>
      </c>
      <c r="N94" s="40">
        <f t="shared" ref="N94" si="37">(H94/B94)*10</f>
        <v>3.8480444492864145</v>
      </c>
      <c r="O94" s="143">
        <f t="shared" ref="O94" si="38">(I94/C94)*10</f>
        <v>3.8393301019139932</v>
      </c>
      <c r="P94" s="52">
        <f t="shared" ref="P94" si="39">(O94-N94)/N94</f>
        <v>-2.2646171288477138E-3</v>
      </c>
    </row>
    <row r="95" spans="1:16" ht="20.100000000000001" customHeight="1" thickBot="1" x14ac:dyDescent="0.3">
      <c r="A95" s="8" t="s">
        <v>17</v>
      </c>
      <c r="B95" s="19">
        <f>B96-SUM(B68:B94)</f>
        <v>7914.0299999999115</v>
      </c>
      <c r="C95" s="140">
        <f>C96-SUM(C68:C94)</f>
        <v>9340.6999999998952</v>
      </c>
      <c r="D95" s="247">
        <f t="shared" si="29"/>
        <v>2.3003780668938663E-2</v>
      </c>
      <c r="E95" s="215">
        <f t="shared" si="30"/>
        <v>2.6496407197586596E-2</v>
      </c>
      <c r="F95" s="52">
        <f>(C95-B95)/B95</f>
        <v>0.18027098709507036</v>
      </c>
      <c r="H95" s="19">
        <f>H96-SUM(H68:H94)</f>
        <v>2514.9599999999627</v>
      </c>
      <c r="I95" s="140">
        <f>I96-SUM(I68:I94)</f>
        <v>2970.3890000000392</v>
      </c>
      <c r="J95" s="214">
        <f t="shared" si="31"/>
        <v>2.3042463492002663E-2</v>
      </c>
      <c r="K95" s="215">
        <f t="shared" si="32"/>
        <v>2.5619398517360989E-2</v>
      </c>
      <c r="L95" s="52">
        <f t="shared" si="35"/>
        <v>0.1810879695900067</v>
      </c>
      <c r="N95" s="40">
        <f t="shared" si="28"/>
        <v>3.1778499702427094</v>
      </c>
      <c r="O95" s="143">
        <f t="shared" si="28"/>
        <v>3.1800496750779628</v>
      </c>
      <c r="P95" s="52">
        <f>(O95-N95)/N95</f>
        <v>6.9219908298104218E-4</v>
      </c>
    </row>
    <row r="96" spans="1:16" ht="26.25" customHeight="1" thickBot="1" x14ac:dyDescent="0.3">
      <c r="A96" s="12" t="s">
        <v>18</v>
      </c>
      <c r="B96" s="17">
        <v>344031.70999999996</v>
      </c>
      <c r="C96" s="145">
        <v>352527.03999999992</v>
      </c>
      <c r="D96" s="243">
        <f>SUM(D68:D95)</f>
        <v>1</v>
      </c>
      <c r="E96" s="244">
        <f>SUM(E68:E95)</f>
        <v>0.99999999999999989</v>
      </c>
      <c r="F96" s="57">
        <f>(C96-B96)/B96</f>
        <v>2.4693450496176526E-2</v>
      </c>
      <c r="G96" s="1"/>
      <c r="H96" s="17">
        <v>109144.57999999994</v>
      </c>
      <c r="I96" s="145">
        <v>115942.96400000002</v>
      </c>
      <c r="J96" s="255">
        <f t="shared" si="31"/>
        <v>1</v>
      </c>
      <c r="K96" s="244">
        <f t="shared" si="32"/>
        <v>1</v>
      </c>
      <c r="L96" s="57">
        <f>(I96-H96)/H96</f>
        <v>6.2287875403433515E-2</v>
      </c>
      <c r="M96" s="1"/>
      <c r="N96" s="37">
        <f t="shared" si="28"/>
        <v>3.1725151149584425</v>
      </c>
      <c r="O96" s="150">
        <f t="shared" si="28"/>
        <v>3.2889098095851041</v>
      </c>
      <c r="P96" s="57">
        <f>(O96-N96)/N96</f>
        <v>3.6688460230767508E-2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topLeftCell="A3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136</v>
      </c>
      <c r="B1" s="4"/>
    </row>
    <row r="3" spans="1:19" ht="15.75" thickBot="1" x14ac:dyDescent="0.3"/>
    <row r="4" spans="1:19" x14ac:dyDescent="0.25">
      <c r="A4" s="328" t="s">
        <v>16</v>
      </c>
      <c r="B4" s="311"/>
      <c r="C4" s="311"/>
      <c r="D4" s="311"/>
      <c r="E4" s="347" t="s">
        <v>1</v>
      </c>
      <c r="F4" s="345"/>
      <c r="G4" s="340" t="s">
        <v>104</v>
      </c>
      <c r="H4" s="340"/>
      <c r="I4" s="130" t="s">
        <v>0</v>
      </c>
      <c r="K4" s="341" t="s">
        <v>19</v>
      </c>
      <c r="L4" s="340"/>
      <c r="M4" s="350" t="s">
        <v>104</v>
      </c>
      <c r="N4" s="351"/>
      <c r="O4" s="130" t="s">
        <v>0</v>
      </c>
      <c r="Q4" s="339" t="s">
        <v>22</v>
      </c>
      <c r="R4" s="340"/>
      <c r="S4" s="130" t="s">
        <v>0</v>
      </c>
    </row>
    <row r="5" spans="1:19" x14ac:dyDescent="0.25">
      <c r="A5" s="346"/>
      <c r="B5" s="312"/>
      <c r="C5" s="312"/>
      <c r="D5" s="312"/>
      <c r="E5" s="348" t="s">
        <v>157</v>
      </c>
      <c r="F5" s="338"/>
      <c r="G5" s="342" t="str">
        <f>E5</f>
        <v>jan-maio</v>
      </c>
      <c r="H5" s="342"/>
      <c r="I5" s="131" t="s">
        <v>151</v>
      </c>
      <c r="K5" s="337" t="str">
        <f>E5</f>
        <v>jan-maio</v>
      </c>
      <c r="L5" s="342"/>
      <c r="M5" s="343" t="str">
        <f>E5</f>
        <v>jan-maio</v>
      </c>
      <c r="N5" s="344"/>
      <c r="O5" s="131" t="str">
        <f>I5</f>
        <v>2023/2022</v>
      </c>
      <c r="Q5" s="337" t="str">
        <f>E5</f>
        <v>jan-maio</v>
      </c>
      <c r="R5" s="338"/>
      <c r="S5" s="131" t="str">
        <f>O5</f>
        <v>2023/2022</v>
      </c>
    </row>
    <row r="6" spans="1:19" ht="19.5" customHeight="1" thickBot="1" x14ac:dyDescent="0.3">
      <c r="A6" s="329"/>
      <c r="B6" s="352"/>
      <c r="C6" s="352"/>
      <c r="D6" s="352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130894.58999999997</v>
      </c>
      <c r="F7" s="145">
        <v>125923.29999999999</v>
      </c>
      <c r="G7" s="243">
        <f>E7/E15</f>
        <v>0.4369390596369026</v>
      </c>
      <c r="H7" s="244">
        <f>F7/F15</f>
        <v>0.42409721055618732</v>
      </c>
      <c r="I7" s="164">
        <f t="shared" ref="I7:I18" si="0">(F7-E7)/E7</f>
        <v>-3.7979338947468952E-2</v>
      </c>
      <c r="J7" s="1"/>
      <c r="K7" s="17">
        <v>35338.779000000031</v>
      </c>
      <c r="L7" s="145">
        <v>34594.443000000014</v>
      </c>
      <c r="M7" s="243">
        <f>K7/K15</f>
        <v>0.35785472230683701</v>
      </c>
      <c r="N7" s="244">
        <f>L7/L15</f>
        <v>0.34012930391552409</v>
      </c>
      <c r="O7" s="164">
        <f t="shared" ref="O7:O18" si="1">(L7-K7)/K7</f>
        <v>-2.1062866942856653E-2</v>
      </c>
      <c r="P7" s="1"/>
      <c r="Q7" s="187">
        <f t="shared" ref="Q7:Q18" si="2">(K7/E7)*10</f>
        <v>2.699789120390693</v>
      </c>
      <c r="R7" s="188">
        <f t="shared" ref="R7:R18" si="3">(L7/F7)*10</f>
        <v>2.7472630561619664</v>
      </c>
      <c r="S7" s="55">
        <f>(R7-Q7)/Q7</f>
        <v>1.7584312571940208E-2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117887.37999999996</v>
      </c>
      <c r="F8" s="181">
        <v>120080.98</v>
      </c>
      <c r="G8" s="245">
        <f>E8/E7</f>
        <v>0.90062836057624684</v>
      </c>
      <c r="H8" s="246">
        <f>F8/F7</f>
        <v>0.95360413839218006</v>
      </c>
      <c r="I8" s="206">
        <f t="shared" si="0"/>
        <v>1.8607589718255133E-2</v>
      </c>
      <c r="K8" s="180">
        <v>33566.330000000031</v>
      </c>
      <c r="L8" s="181">
        <v>33619.922000000013</v>
      </c>
      <c r="M8" s="250">
        <f>K8/K7</f>
        <v>0.94984407921960179</v>
      </c>
      <c r="N8" s="246">
        <f>L8/L7</f>
        <v>0.97183012890249454</v>
      </c>
      <c r="O8" s="207">
        <f t="shared" si="1"/>
        <v>1.5965999261754952E-3</v>
      </c>
      <c r="Q8" s="189">
        <f t="shared" si="2"/>
        <v>2.8473217404611111</v>
      </c>
      <c r="R8" s="190">
        <f t="shared" si="3"/>
        <v>2.7997707880132241</v>
      </c>
      <c r="S8" s="182">
        <f t="shared" ref="S8:S18" si="4">(R8-Q8)/Q8</f>
        <v>-1.6700238603940248E-2</v>
      </c>
    </row>
    <row r="9" spans="1:19" ht="24" customHeight="1" x14ac:dyDescent="0.25">
      <c r="A9" s="8"/>
      <c r="B9" t="s">
        <v>37</v>
      </c>
      <c r="E9" s="19">
        <v>13004.109999999999</v>
      </c>
      <c r="F9" s="140">
        <v>5825.4199999999992</v>
      </c>
      <c r="G9" s="247">
        <f>E9/E7</f>
        <v>9.9347956244792104E-2</v>
      </c>
      <c r="H9" s="215">
        <f>F9/F7</f>
        <v>4.6261652926821321E-2</v>
      </c>
      <c r="I9" s="182">
        <f t="shared" si="0"/>
        <v>-0.55203239591175413</v>
      </c>
      <c r="K9" s="19">
        <v>1766.413</v>
      </c>
      <c r="L9" s="140">
        <v>940.92400000000021</v>
      </c>
      <c r="M9" s="247">
        <f>K9/K7</f>
        <v>4.9985116916461611E-2</v>
      </c>
      <c r="N9" s="215">
        <f>L9/L7</f>
        <v>2.7198703560568957E-2</v>
      </c>
      <c r="O9" s="182">
        <f t="shared" si="1"/>
        <v>-0.46732502534797909</v>
      </c>
      <c r="Q9" s="189">
        <f t="shared" si="2"/>
        <v>1.3583497832608307</v>
      </c>
      <c r="R9" s="190">
        <f t="shared" si="3"/>
        <v>1.6152037106337402</v>
      </c>
      <c r="S9" s="182">
        <f t="shared" si="4"/>
        <v>0.18909262587454503</v>
      </c>
    </row>
    <row r="10" spans="1:19" ht="24" customHeight="1" thickBot="1" x14ac:dyDescent="0.3">
      <c r="A10" s="8"/>
      <c r="B10" t="s">
        <v>36</v>
      </c>
      <c r="E10" s="19">
        <v>3.1</v>
      </c>
      <c r="F10" s="140">
        <v>16.899999999999999</v>
      </c>
      <c r="G10" s="247">
        <f>E10/E7</f>
        <v>2.3683178961025056E-5</v>
      </c>
      <c r="H10" s="215">
        <f>F10/F7</f>
        <v>1.3420868099867141E-4</v>
      </c>
      <c r="I10" s="186">
        <f t="shared" si="0"/>
        <v>4.4516129032258061</v>
      </c>
      <c r="K10" s="19">
        <v>6.0360000000000005</v>
      </c>
      <c r="L10" s="140">
        <v>33.597000000000001</v>
      </c>
      <c r="M10" s="247">
        <f>K10/K7</f>
        <v>1.7080386393655521E-4</v>
      </c>
      <c r="N10" s="215">
        <f>L10/L7</f>
        <v>9.7116753693649548E-4</v>
      </c>
      <c r="O10" s="209">
        <f t="shared" si="1"/>
        <v>4.5661033797216692</v>
      </c>
      <c r="Q10" s="189">
        <f t="shared" si="2"/>
        <v>19.470967741935485</v>
      </c>
      <c r="R10" s="190">
        <f t="shared" si="3"/>
        <v>19.879881656804738</v>
      </c>
      <c r="S10" s="182">
        <f t="shared" si="4"/>
        <v>2.1001211664921842E-2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168677.13999999981</v>
      </c>
      <c r="F11" s="145">
        <v>170997.53999999998</v>
      </c>
      <c r="G11" s="243">
        <f>E11/E15</f>
        <v>0.56306094036309751</v>
      </c>
      <c r="H11" s="244">
        <f>F11/F15</f>
        <v>0.57590278944381268</v>
      </c>
      <c r="I11" s="164">
        <f t="shared" si="0"/>
        <v>1.3756458047606045E-2</v>
      </c>
      <c r="J11" s="1"/>
      <c r="K11" s="17">
        <v>63412.968000000001</v>
      </c>
      <c r="L11" s="145">
        <v>67115.238000000012</v>
      </c>
      <c r="M11" s="243">
        <f>K11/K15</f>
        <v>0.6421452776931631</v>
      </c>
      <c r="N11" s="244">
        <f>L11/L15</f>
        <v>0.65987069608447591</v>
      </c>
      <c r="O11" s="164">
        <f t="shared" si="1"/>
        <v>5.8383483958675632E-2</v>
      </c>
      <c r="Q11" s="191">
        <f t="shared" si="2"/>
        <v>3.7594286931827319</v>
      </c>
      <c r="R11" s="192">
        <f t="shared" si="3"/>
        <v>3.9249241831198285</v>
      </c>
      <c r="S11" s="57">
        <f t="shared" si="4"/>
        <v>4.4021446725988615E-2</v>
      </c>
    </row>
    <row r="12" spans="1:19" s="3" customFormat="1" ht="24" customHeight="1" x14ac:dyDescent="0.25">
      <c r="A12" s="46"/>
      <c r="B12" s="3" t="s">
        <v>33</v>
      </c>
      <c r="E12" s="31">
        <v>164609.23999999982</v>
      </c>
      <c r="F12" s="141">
        <v>168070.81999999998</v>
      </c>
      <c r="G12" s="247">
        <f>E12/E11</f>
        <v>0.97588351332018075</v>
      </c>
      <c r="H12" s="215">
        <f>F12/F11</f>
        <v>0.98288443213861443</v>
      </c>
      <c r="I12" s="206">
        <f t="shared" si="0"/>
        <v>2.10290746740594E-2</v>
      </c>
      <c r="K12" s="31">
        <v>62502.042000000001</v>
      </c>
      <c r="L12" s="141">
        <v>66377.937000000005</v>
      </c>
      <c r="M12" s="247">
        <f>K12/K11</f>
        <v>0.98563502026904026</v>
      </c>
      <c r="N12" s="215">
        <f>L12/L11</f>
        <v>0.98901440236269433</v>
      </c>
      <c r="O12" s="206">
        <f t="shared" si="1"/>
        <v>6.2012293934332642E-2</v>
      </c>
      <c r="Q12" s="189">
        <f t="shared" si="2"/>
        <v>3.7969947495049534</v>
      </c>
      <c r="R12" s="190">
        <f t="shared" si="3"/>
        <v>3.9494028172171713</v>
      </c>
      <c r="S12" s="182">
        <f t="shared" si="4"/>
        <v>4.0139130487891424E-2</v>
      </c>
    </row>
    <row r="13" spans="1:19" ht="24" customHeight="1" x14ac:dyDescent="0.25">
      <c r="A13" s="8"/>
      <c r="B13" s="3" t="s">
        <v>37</v>
      </c>
      <c r="D13" s="3"/>
      <c r="E13" s="19">
        <v>4062.4900000000002</v>
      </c>
      <c r="F13" s="140">
        <v>2858.6000000000004</v>
      </c>
      <c r="G13" s="247">
        <f>E13/E11</f>
        <v>2.4084413572580166E-2</v>
      </c>
      <c r="H13" s="215">
        <f>F13/F11</f>
        <v>1.6717199557373753E-2</v>
      </c>
      <c r="I13" s="182">
        <f t="shared" si="0"/>
        <v>-0.29634288330555886</v>
      </c>
      <c r="K13" s="19">
        <v>903.12800000000004</v>
      </c>
      <c r="L13" s="140">
        <v>712.30399999999986</v>
      </c>
      <c r="M13" s="247">
        <f>K13/K11</f>
        <v>1.4242008038481972E-2</v>
      </c>
      <c r="N13" s="215">
        <f>L13/L11</f>
        <v>1.0613148686144862E-2</v>
      </c>
      <c r="O13" s="182">
        <f t="shared" si="1"/>
        <v>-0.21129230850997885</v>
      </c>
      <c r="Q13" s="189">
        <f t="shared" si="2"/>
        <v>2.2230897799133045</v>
      </c>
      <c r="R13" s="190">
        <f t="shared" si="3"/>
        <v>2.4917931854754065</v>
      </c>
      <c r="S13" s="182">
        <f t="shared" si="4"/>
        <v>0.12086934499450619</v>
      </c>
    </row>
    <row r="14" spans="1:19" ht="24" customHeight="1" thickBot="1" x14ac:dyDescent="0.3">
      <c r="A14" s="8"/>
      <c r="B14" t="s">
        <v>36</v>
      </c>
      <c r="E14" s="19">
        <v>5.41</v>
      </c>
      <c r="F14" s="140">
        <v>68.12</v>
      </c>
      <c r="G14" s="247">
        <f>E14/E11</f>
        <v>3.2073107239072266E-5</v>
      </c>
      <c r="H14" s="215">
        <f>F14/F11</f>
        <v>3.9836830401185895E-4</v>
      </c>
      <c r="I14" s="182">
        <f t="shared" si="0"/>
        <v>11.591497227356747</v>
      </c>
      <c r="K14" s="19">
        <v>7.798</v>
      </c>
      <c r="L14" s="140">
        <v>24.997</v>
      </c>
      <c r="M14" s="247">
        <f>K14/K11</f>
        <v>1.2297169247779097E-4</v>
      </c>
      <c r="N14" s="215">
        <f>L14/L11</f>
        <v>3.7244895116068867E-4</v>
      </c>
      <c r="O14" s="182">
        <f t="shared" si="1"/>
        <v>2.2055655296229801</v>
      </c>
      <c r="Q14" s="189">
        <f t="shared" ref="Q14" si="5">(K14/E14)*10</f>
        <v>14.414048059149723</v>
      </c>
      <c r="R14" s="190">
        <f t="shared" ref="R14" si="6">(L14/F14)*10</f>
        <v>3.6695537287140341</v>
      </c>
      <c r="S14" s="182">
        <f t="shared" ref="S14" si="7">(R14-Q14)/Q14</f>
        <v>-0.7454182396467951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299571.72999999975</v>
      </c>
      <c r="F15" s="145">
        <v>296920.83999999997</v>
      </c>
      <c r="G15" s="243">
        <f>G7+G11</f>
        <v>1</v>
      </c>
      <c r="H15" s="244">
        <f>H7+H11</f>
        <v>1</v>
      </c>
      <c r="I15" s="164">
        <f t="shared" si="0"/>
        <v>-8.8489324409876165E-3</v>
      </c>
      <c r="J15" s="1"/>
      <c r="K15" s="17">
        <v>98751.747000000018</v>
      </c>
      <c r="L15" s="145">
        <v>101709.68100000003</v>
      </c>
      <c r="M15" s="243">
        <f>M7+M11</f>
        <v>1</v>
      </c>
      <c r="N15" s="244">
        <f>N7+N11</f>
        <v>1</v>
      </c>
      <c r="O15" s="164">
        <f t="shared" si="1"/>
        <v>2.9953232118516422E-2</v>
      </c>
      <c r="Q15" s="191">
        <f t="shared" si="2"/>
        <v>3.2964307746929289</v>
      </c>
      <c r="R15" s="192">
        <f t="shared" si="3"/>
        <v>3.425481384196543</v>
      </c>
      <c r="S15" s="57">
        <f t="shared" si="4"/>
        <v>3.9148587767821555E-2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282496.61999999976</v>
      </c>
      <c r="F16" s="181">
        <f t="shared" ref="F16:F17" si="8">F8+F12</f>
        <v>288151.8</v>
      </c>
      <c r="G16" s="245">
        <f>E16/E15</f>
        <v>0.94300159764741487</v>
      </c>
      <c r="H16" s="246">
        <f>F16/F15</f>
        <v>0.97046674123648591</v>
      </c>
      <c r="I16" s="207">
        <f t="shared" si="0"/>
        <v>2.0018575797474073E-2</v>
      </c>
      <c r="J16" s="3"/>
      <c r="K16" s="180">
        <f t="shared" ref="K16:L18" si="9">K8+K12</f>
        <v>96068.372000000032</v>
      </c>
      <c r="L16" s="181">
        <f t="shared" si="9"/>
        <v>99997.859000000026</v>
      </c>
      <c r="M16" s="250">
        <f>K16/K15</f>
        <v>0.97282706299869326</v>
      </c>
      <c r="N16" s="246">
        <f>L16/L15</f>
        <v>0.98316952739238261</v>
      </c>
      <c r="O16" s="207">
        <f t="shared" si="1"/>
        <v>4.0903024774896699E-2</v>
      </c>
      <c r="P16" s="3"/>
      <c r="Q16" s="189">
        <f t="shared" si="2"/>
        <v>3.4006910241970365</v>
      </c>
      <c r="R16" s="190">
        <f t="shared" si="3"/>
        <v>3.4703187347779894</v>
      </c>
      <c r="S16" s="182">
        <f t="shared" si="4"/>
        <v>2.047457710375002E-2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17066.599999999999</v>
      </c>
      <c r="F17" s="140">
        <f t="shared" si="8"/>
        <v>8684.02</v>
      </c>
      <c r="G17" s="248">
        <f>E17/E15</f>
        <v>5.6969995132718339E-2</v>
      </c>
      <c r="H17" s="215">
        <f>F17/F15</f>
        <v>2.924691981876382E-2</v>
      </c>
      <c r="I17" s="182">
        <f t="shared" si="0"/>
        <v>-0.49116871550279484</v>
      </c>
      <c r="K17" s="19">
        <f t="shared" si="9"/>
        <v>2669.5410000000002</v>
      </c>
      <c r="L17" s="140">
        <f t="shared" si="9"/>
        <v>1653.2280000000001</v>
      </c>
      <c r="M17" s="247">
        <f>K17/K15</f>
        <v>2.7032848340394419E-2</v>
      </c>
      <c r="N17" s="215">
        <f>L17/L15</f>
        <v>1.6254381920635459E-2</v>
      </c>
      <c r="O17" s="182">
        <f t="shared" si="1"/>
        <v>-0.38070702042036442</v>
      </c>
      <c r="Q17" s="189">
        <f t="shared" si="2"/>
        <v>1.56419028980582</v>
      </c>
      <c r="R17" s="190">
        <f t="shared" si="3"/>
        <v>1.903758858224647</v>
      </c>
      <c r="S17" s="182">
        <f t="shared" si="4"/>
        <v>0.21708904001761917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8.51</v>
      </c>
      <c r="F18" s="142">
        <f>F10+F14</f>
        <v>85.02000000000001</v>
      </c>
      <c r="G18" s="249">
        <f>E18/E15</f>
        <v>2.8407219866841263E-5</v>
      </c>
      <c r="H18" s="221">
        <f>F18/F15</f>
        <v>2.8633894475039214E-4</v>
      </c>
      <c r="I18" s="208">
        <f t="shared" si="0"/>
        <v>8.9905992949471223</v>
      </c>
      <c r="K18" s="21">
        <f t="shared" si="9"/>
        <v>13.834</v>
      </c>
      <c r="L18" s="142">
        <f t="shared" si="9"/>
        <v>58.594000000000001</v>
      </c>
      <c r="M18" s="249">
        <f>K18/K15</f>
        <v>1.4008866091250009E-4</v>
      </c>
      <c r="N18" s="221">
        <f>L18/L15</f>
        <v>5.7609068698190086E-4</v>
      </c>
      <c r="O18" s="208">
        <f t="shared" si="1"/>
        <v>3.2355067225675875</v>
      </c>
      <c r="Q18" s="193">
        <f t="shared" si="2"/>
        <v>16.256169212690953</v>
      </c>
      <c r="R18" s="194">
        <f t="shared" si="3"/>
        <v>6.8917901670195238</v>
      </c>
      <c r="S18" s="186">
        <f t="shared" si="4"/>
        <v>-0.57605078559103551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workbookViewId="0">
      <selection activeCell="A92" sqref="A92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144</v>
      </c>
    </row>
    <row r="3" spans="1:16" ht="8.25" customHeight="1" thickBot="1" x14ac:dyDescent="0.3"/>
    <row r="4" spans="1:16" x14ac:dyDescent="0.25">
      <c r="A4" s="353" t="s">
        <v>3</v>
      </c>
      <c r="B4" s="347" t="s">
        <v>1</v>
      </c>
      <c r="C4" s="340"/>
      <c r="D4" s="347" t="s">
        <v>104</v>
      </c>
      <c r="E4" s="340"/>
      <c r="F4" s="130" t="s">
        <v>0</v>
      </c>
      <c r="H4" s="356" t="s">
        <v>19</v>
      </c>
      <c r="I4" s="357"/>
      <c r="J4" s="347" t="s">
        <v>104</v>
      </c>
      <c r="K4" s="345"/>
      <c r="L4" s="130" t="s">
        <v>0</v>
      </c>
      <c r="N4" s="339" t="s">
        <v>22</v>
      </c>
      <c r="O4" s="340"/>
      <c r="P4" s="130" t="s">
        <v>0</v>
      </c>
    </row>
    <row r="5" spans="1:16" x14ac:dyDescent="0.25">
      <c r="A5" s="354"/>
      <c r="B5" s="348" t="s">
        <v>157</v>
      </c>
      <c r="C5" s="342"/>
      <c r="D5" s="348" t="str">
        <f>B5</f>
        <v>jan-maio</v>
      </c>
      <c r="E5" s="342"/>
      <c r="F5" s="131" t="s">
        <v>151</v>
      </c>
      <c r="H5" s="337" t="str">
        <f>B5</f>
        <v>jan-maio</v>
      </c>
      <c r="I5" s="342"/>
      <c r="J5" s="348" t="str">
        <f>B5</f>
        <v>jan-maio</v>
      </c>
      <c r="K5" s="338"/>
      <c r="L5" s="131" t="str">
        <f>F5</f>
        <v>2023/2022</v>
      </c>
      <c r="N5" s="337" t="str">
        <f>B5</f>
        <v>jan-maio</v>
      </c>
      <c r="O5" s="338"/>
      <c r="P5" s="131" t="str">
        <f>L5</f>
        <v>2023/2022</v>
      </c>
    </row>
    <row r="6" spans="1:16" ht="19.5" customHeight="1" thickBot="1" x14ac:dyDescent="0.3">
      <c r="A6" s="355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163</v>
      </c>
      <c r="B7" s="39">
        <v>45803.539999999994</v>
      </c>
      <c r="C7" s="147">
        <v>43043.609999999993</v>
      </c>
      <c r="D7" s="247">
        <f>B7/$B$33</f>
        <v>0.15289673695178116</v>
      </c>
      <c r="E7" s="246">
        <f>C7/$C$33</f>
        <v>0.14496661803866642</v>
      </c>
      <c r="F7" s="52">
        <f>(C7-B7)/B7</f>
        <v>-6.0255823021539395E-2</v>
      </c>
      <c r="H7" s="39">
        <v>15000.931000000002</v>
      </c>
      <c r="I7" s="147">
        <v>15682.526000000003</v>
      </c>
      <c r="J7" s="247">
        <f>H7/$H$33</f>
        <v>0.15190547464441323</v>
      </c>
      <c r="K7" s="246">
        <f>I7/$I$33</f>
        <v>0.15418911794640275</v>
      </c>
      <c r="L7" s="52">
        <f t="shared" ref="L7:L33" si="0">(I7-H7)/H7</f>
        <v>4.5436846553057346E-2</v>
      </c>
      <c r="N7" s="27">
        <f t="shared" ref="N7:N33" si="1">(H7/B7)*10</f>
        <v>3.2750593076430343</v>
      </c>
      <c r="O7" s="151">
        <f t="shared" ref="O7:O33" si="2">(I7/C7)*10</f>
        <v>3.6434039802888298</v>
      </c>
      <c r="P7" s="61">
        <f>(O7-N7)/N7</f>
        <v>0.11246961903443591</v>
      </c>
    </row>
    <row r="8" spans="1:16" ht="20.100000000000001" customHeight="1" x14ac:dyDescent="0.25">
      <c r="A8" s="8" t="s">
        <v>165</v>
      </c>
      <c r="B8" s="19">
        <v>26649.980000000007</v>
      </c>
      <c r="C8" s="140">
        <v>28304.7</v>
      </c>
      <c r="D8" s="247">
        <f t="shared" ref="D8:D32" si="3">B8/$B$33</f>
        <v>8.8960263373316348E-2</v>
      </c>
      <c r="E8" s="215">
        <f t="shared" ref="E8:E32" si="4">C8/$C$33</f>
        <v>9.5327428010778897E-2</v>
      </c>
      <c r="F8" s="52">
        <f t="shared" ref="F8:F33" si="5">(C8-B8)/B8</f>
        <v>6.2090853351484447E-2</v>
      </c>
      <c r="H8" s="19">
        <v>10837.413999999999</v>
      </c>
      <c r="I8" s="140">
        <v>12175.165000000001</v>
      </c>
      <c r="J8" s="247">
        <f t="shared" ref="J8:J32" si="6">H8/$H$33</f>
        <v>0.10974402306016931</v>
      </c>
      <c r="K8" s="215">
        <f t="shared" ref="K8:K32" si="7">I8/$I$33</f>
        <v>0.11970507507540012</v>
      </c>
      <c r="L8" s="52">
        <f t="shared" si="0"/>
        <v>0.12343821136666018</v>
      </c>
      <c r="N8" s="27">
        <f t="shared" si="1"/>
        <v>4.0665749092494616</v>
      </c>
      <c r="O8" s="152">
        <f t="shared" si="2"/>
        <v>4.3014640678049938</v>
      </c>
      <c r="P8" s="52">
        <f t="shared" ref="P8:P71" si="8">(O8-N8)/N8</f>
        <v>5.7760932430206718E-2</v>
      </c>
    </row>
    <row r="9" spans="1:16" ht="20.100000000000001" customHeight="1" x14ac:dyDescent="0.25">
      <c r="A9" s="8" t="s">
        <v>168</v>
      </c>
      <c r="B9" s="19">
        <v>29435.760000000002</v>
      </c>
      <c r="C9" s="140">
        <v>25333.880000000005</v>
      </c>
      <c r="D9" s="247">
        <f t="shared" si="3"/>
        <v>9.8259471946835597E-2</v>
      </c>
      <c r="E9" s="215">
        <f t="shared" si="4"/>
        <v>8.5322000301494505E-2</v>
      </c>
      <c r="F9" s="52">
        <f t="shared" si="5"/>
        <v>-0.13935023250631196</v>
      </c>
      <c r="H9" s="19">
        <v>11740.798999999997</v>
      </c>
      <c r="I9" s="140">
        <v>10408.590000000002</v>
      </c>
      <c r="J9" s="247">
        <f t="shared" si="6"/>
        <v>0.11889206375255319</v>
      </c>
      <c r="K9" s="215">
        <f t="shared" si="7"/>
        <v>0.10233627613088275</v>
      </c>
      <c r="L9" s="52">
        <f t="shared" si="0"/>
        <v>-0.11346834231639563</v>
      </c>
      <c r="N9" s="27">
        <f t="shared" si="1"/>
        <v>3.9886175862284503</v>
      </c>
      <c r="O9" s="152">
        <f t="shared" si="2"/>
        <v>4.1085652888542938</v>
      </c>
      <c r="P9" s="52">
        <f t="shared" si="8"/>
        <v>3.0072500066185451E-2</v>
      </c>
    </row>
    <row r="10" spans="1:16" ht="20.100000000000001" customHeight="1" x14ac:dyDescent="0.25">
      <c r="A10" s="8" t="s">
        <v>167</v>
      </c>
      <c r="B10" s="19">
        <v>36292.9</v>
      </c>
      <c r="C10" s="140">
        <v>30630.249999999996</v>
      </c>
      <c r="D10" s="247">
        <f t="shared" si="3"/>
        <v>0.12114928201002148</v>
      </c>
      <c r="E10" s="215">
        <f t="shared" si="4"/>
        <v>0.10315965022866025</v>
      </c>
      <c r="F10" s="52">
        <f t="shared" si="5"/>
        <v>-0.15602638532605564</v>
      </c>
      <c r="H10" s="19">
        <v>8905.0459999999985</v>
      </c>
      <c r="I10" s="140">
        <v>7885.8230000000003</v>
      </c>
      <c r="J10" s="247">
        <f t="shared" si="6"/>
        <v>9.0176085694970071E-2</v>
      </c>
      <c r="K10" s="215">
        <f t="shared" si="7"/>
        <v>7.7532668694536538E-2</v>
      </c>
      <c r="L10" s="52">
        <f t="shared" si="0"/>
        <v>-0.1144545463324949</v>
      </c>
      <c r="N10" s="27">
        <f t="shared" si="1"/>
        <v>2.4536606333470177</v>
      </c>
      <c r="O10" s="152">
        <f t="shared" si="2"/>
        <v>2.5745212657421996</v>
      </c>
      <c r="P10" s="52">
        <f t="shared" si="8"/>
        <v>4.925727329712952E-2</v>
      </c>
    </row>
    <row r="11" spans="1:16" ht="20.100000000000001" customHeight="1" x14ac:dyDescent="0.25">
      <c r="A11" s="8" t="s">
        <v>166</v>
      </c>
      <c r="B11" s="19">
        <v>19484.179999999997</v>
      </c>
      <c r="C11" s="140">
        <v>18231.16</v>
      </c>
      <c r="D11" s="247">
        <f t="shared" si="3"/>
        <v>6.5040115767933115E-2</v>
      </c>
      <c r="E11" s="215">
        <f t="shared" si="4"/>
        <v>6.1400742366214504E-2</v>
      </c>
      <c r="F11" s="52">
        <f t="shared" si="5"/>
        <v>-6.430960912904711E-2</v>
      </c>
      <c r="H11" s="19">
        <v>6535.4049999999997</v>
      </c>
      <c r="I11" s="140">
        <v>6876.9900000000007</v>
      </c>
      <c r="J11" s="247">
        <f t="shared" si="6"/>
        <v>6.6180145653524522E-2</v>
      </c>
      <c r="K11" s="215">
        <f t="shared" si="7"/>
        <v>6.7613917695799275E-2</v>
      </c>
      <c r="L11" s="52">
        <f t="shared" si="0"/>
        <v>5.2266844977472852E-2</v>
      </c>
      <c r="N11" s="27">
        <f t="shared" si="1"/>
        <v>3.3542109547335333</v>
      </c>
      <c r="O11" s="152">
        <f t="shared" si="2"/>
        <v>3.7721077539772567</v>
      </c>
      <c r="P11" s="52">
        <f t="shared" si="8"/>
        <v>0.12458870502881719</v>
      </c>
    </row>
    <row r="12" spans="1:16" ht="20.100000000000001" customHeight="1" x14ac:dyDescent="0.25">
      <c r="A12" s="8" t="s">
        <v>171</v>
      </c>
      <c r="B12" s="19">
        <v>14824.300000000003</v>
      </c>
      <c r="C12" s="140">
        <v>14324.21</v>
      </c>
      <c r="D12" s="247">
        <f t="shared" si="3"/>
        <v>4.9484976436194456E-2</v>
      </c>
      <c r="E12" s="215">
        <f t="shared" si="4"/>
        <v>4.8242521474747266E-2</v>
      </c>
      <c r="F12" s="52">
        <f t="shared" si="5"/>
        <v>-3.3734476501420217E-2</v>
      </c>
      <c r="H12" s="19">
        <v>6483.8090000000011</v>
      </c>
      <c r="I12" s="140">
        <v>6806.7540000000008</v>
      </c>
      <c r="J12" s="247">
        <f t="shared" si="6"/>
        <v>6.5657663757584001E-2</v>
      </c>
      <c r="K12" s="215">
        <f t="shared" si="7"/>
        <v>6.6923363961784513E-2</v>
      </c>
      <c r="L12" s="52">
        <f t="shared" si="0"/>
        <v>4.9807913835833176E-2</v>
      </c>
      <c r="N12" s="27">
        <f t="shared" si="1"/>
        <v>4.3737707682656177</v>
      </c>
      <c r="O12" s="152">
        <f t="shared" si="2"/>
        <v>4.7519227936479576</v>
      </c>
      <c r="P12" s="52">
        <f t="shared" si="8"/>
        <v>8.6459040818065755E-2</v>
      </c>
    </row>
    <row r="13" spans="1:16" ht="20.100000000000001" customHeight="1" x14ac:dyDescent="0.25">
      <c r="A13" s="8" t="s">
        <v>164</v>
      </c>
      <c r="B13" s="19">
        <v>30268.469999999998</v>
      </c>
      <c r="C13" s="140">
        <v>21286.210000000006</v>
      </c>
      <c r="D13" s="247">
        <f t="shared" si="3"/>
        <v>0.1010391401084475</v>
      </c>
      <c r="E13" s="215">
        <f t="shared" si="4"/>
        <v>7.1689848378443236E-2</v>
      </c>
      <c r="F13" s="52">
        <f t="shared" si="5"/>
        <v>-0.29675302385617747</v>
      </c>
      <c r="H13" s="19">
        <v>6426.2779999999993</v>
      </c>
      <c r="I13" s="140">
        <v>5512.8</v>
      </c>
      <c r="J13" s="247">
        <f t="shared" si="6"/>
        <v>6.5075081659061715E-2</v>
      </c>
      <c r="K13" s="215">
        <f t="shared" si="7"/>
        <v>5.4201330156565912E-2</v>
      </c>
      <c r="L13" s="52">
        <f t="shared" si="0"/>
        <v>-0.14214728961305428</v>
      </c>
      <c r="N13" s="27">
        <f t="shared" si="1"/>
        <v>2.1230931064569831</v>
      </c>
      <c r="O13" s="152">
        <f t="shared" si="2"/>
        <v>2.5898457264116059</v>
      </c>
      <c r="P13" s="52">
        <f t="shared" si="8"/>
        <v>0.21984557273304861</v>
      </c>
    </row>
    <row r="14" spans="1:16" ht="20.100000000000001" customHeight="1" x14ac:dyDescent="0.25">
      <c r="A14" s="8" t="s">
        <v>173</v>
      </c>
      <c r="B14" s="19">
        <v>15648.59</v>
      </c>
      <c r="C14" s="140">
        <v>18794.900000000001</v>
      </c>
      <c r="D14" s="247">
        <f t="shared" si="3"/>
        <v>5.2236537806821776E-2</v>
      </c>
      <c r="E14" s="215">
        <f t="shared" si="4"/>
        <v>6.3299362887428171E-2</v>
      </c>
      <c r="F14" s="52">
        <f t="shared" si="5"/>
        <v>0.20106028722076566</v>
      </c>
      <c r="H14" s="19">
        <v>3859.32</v>
      </c>
      <c r="I14" s="140">
        <v>4290.5599999999995</v>
      </c>
      <c r="J14" s="247">
        <f t="shared" si="6"/>
        <v>3.9081030131041652E-2</v>
      </c>
      <c r="K14" s="215">
        <f t="shared" si="7"/>
        <v>4.2184381642097556E-2</v>
      </c>
      <c r="L14" s="52">
        <f t="shared" si="0"/>
        <v>0.11173989200169961</v>
      </c>
      <c r="N14" s="27">
        <f t="shared" si="1"/>
        <v>2.4662413674331045</v>
      </c>
      <c r="O14" s="152">
        <f t="shared" si="2"/>
        <v>2.2828320448632335</v>
      </c>
      <c r="P14" s="52">
        <f t="shared" si="8"/>
        <v>-7.4367953190553171E-2</v>
      </c>
    </row>
    <row r="15" spans="1:16" ht="20.100000000000001" customHeight="1" x14ac:dyDescent="0.25">
      <c r="A15" s="8" t="s">
        <v>175</v>
      </c>
      <c r="B15" s="19">
        <v>8026.24</v>
      </c>
      <c r="C15" s="140">
        <v>12121.489999999998</v>
      </c>
      <c r="D15" s="247">
        <f t="shared" si="3"/>
        <v>2.6792381243717495E-2</v>
      </c>
      <c r="E15" s="215">
        <f t="shared" si="4"/>
        <v>4.0823978539195824E-2</v>
      </c>
      <c r="F15" s="52">
        <f t="shared" si="5"/>
        <v>0.51023268678733735</v>
      </c>
      <c r="H15" s="19">
        <v>2617.0519999999992</v>
      </c>
      <c r="I15" s="140">
        <v>3056.3660000000004</v>
      </c>
      <c r="J15" s="247">
        <f t="shared" si="6"/>
        <v>2.6501323566458027E-2</v>
      </c>
      <c r="K15" s="215">
        <f t="shared" si="7"/>
        <v>3.0049902525994546E-2</v>
      </c>
      <c r="L15" s="52">
        <f t="shared" si="0"/>
        <v>0.16786598050019691</v>
      </c>
      <c r="N15" s="27">
        <f t="shared" si="1"/>
        <v>3.2606201658559915</v>
      </c>
      <c r="O15" s="152">
        <f t="shared" si="2"/>
        <v>2.5214441458929562</v>
      </c>
      <c r="P15" s="52">
        <f t="shared" si="8"/>
        <v>-0.22669798454398743</v>
      </c>
    </row>
    <row r="16" spans="1:16" ht="20.100000000000001" customHeight="1" x14ac:dyDescent="0.25">
      <c r="A16" s="8" t="s">
        <v>180</v>
      </c>
      <c r="B16" s="19">
        <v>1996.0100000000002</v>
      </c>
      <c r="C16" s="140">
        <v>11464.849999999999</v>
      </c>
      <c r="D16" s="247">
        <f t="shared" si="3"/>
        <v>6.662878369731352E-3</v>
      </c>
      <c r="E16" s="215">
        <f t="shared" si="4"/>
        <v>3.8612480013191383E-2</v>
      </c>
      <c r="F16" s="52">
        <f t="shared" si="5"/>
        <v>4.7438840486771099</v>
      </c>
      <c r="H16" s="19">
        <v>443.59300000000007</v>
      </c>
      <c r="I16" s="140">
        <v>2272.335</v>
      </c>
      <c r="J16" s="247">
        <f t="shared" si="6"/>
        <v>4.4920015440334474E-3</v>
      </c>
      <c r="K16" s="215">
        <f t="shared" si="7"/>
        <v>2.2341383609294767E-2</v>
      </c>
      <c r="L16" s="52">
        <f t="shared" si="0"/>
        <v>4.1225673083209147</v>
      </c>
      <c r="N16" s="27">
        <f t="shared" si="1"/>
        <v>2.2223986853773279</v>
      </c>
      <c r="O16" s="152">
        <f t="shared" si="2"/>
        <v>1.9820015089599954</v>
      </c>
      <c r="P16" s="52">
        <f t="shared" si="8"/>
        <v>-0.10817013976793137</v>
      </c>
    </row>
    <row r="17" spans="1:16" ht="20.100000000000001" customHeight="1" x14ac:dyDescent="0.25">
      <c r="A17" s="8" t="s">
        <v>170</v>
      </c>
      <c r="B17" s="19">
        <v>6005.64</v>
      </c>
      <c r="C17" s="140">
        <v>4400.7700000000004</v>
      </c>
      <c r="D17" s="247">
        <f t="shared" si="3"/>
        <v>2.0047419027155872E-2</v>
      </c>
      <c r="E17" s="215">
        <f t="shared" si="4"/>
        <v>1.4821357773337837E-2</v>
      </c>
      <c r="F17" s="52">
        <f t="shared" si="5"/>
        <v>-0.26722713982190072</v>
      </c>
      <c r="H17" s="19">
        <v>2548.4250000000006</v>
      </c>
      <c r="I17" s="140">
        <v>2150.0360000000001</v>
      </c>
      <c r="J17" s="247">
        <f t="shared" si="6"/>
        <v>2.5806378898795605E-2</v>
      </c>
      <c r="K17" s="215">
        <f t="shared" si="7"/>
        <v>2.1138951364914806E-2</v>
      </c>
      <c r="L17" s="52">
        <f t="shared" si="0"/>
        <v>-0.15632753563475499</v>
      </c>
      <c r="N17" s="27">
        <f t="shared" si="1"/>
        <v>4.2433862169560621</v>
      </c>
      <c r="O17" s="152">
        <f t="shared" si="2"/>
        <v>4.8855904762121174</v>
      </c>
      <c r="P17" s="52">
        <f t="shared" si="8"/>
        <v>0.15134240119126657</v>
      </c>
    </row>
    <row r="18" spans="1:16" ht="20.100000000000001" customHeight="1" x14ac:dyDescent="0.25">
      <c r="A18" s="8" t="s">
        <v>177</v>
      </c>
      <c r="B18" s="19">
        <v>4284.7699999999995</v>
      </c>
      <c r="C18" s="140">
        <v>4673.3499999999985</v>
      </c>
      <c r="D18" s="247">
        <f t="shared" si="3"/>
        <v>1.430298513147419E-2</v>
      </c>
      <c r="E18" s="215">
        <f t="shared" si="4"/>
        <v>1.5739380233465588E-2</v>
      </c>
      <c r="F18" s="52">
        <f t="shared" si="5"/>
        <v>9.0688648398863661E-2</v>
      </c>
      <c r="H18" s="19">
        <v>1786.557</v>
      </c>
      <c r="I18" s="140">
        <v>1919.296</v>
      </c>
      <c r="J18" s="247">
        <f t="shared" si="6"/>
        <v>1.8091396398283475E-2</v>
      </c>
      <c r="K18" s="215">
        <f t="shared" si="7"/>
        <v>1.8870337426385199E-2</v>
      </c>
      <c r="L18" s="52">
        <f t="shared" si="0"/>
        <v>7.4298776921195367E-2</v>
      </c>
      <c r="N18" s="27">
        <f t="shared" si="1"/>
        <v>4.1695516912226331</v>
      </c>
      <c r="O18" s="152">
        <f t="shared" si="2"/>
        <v>4.1068954818278129</v>
      </c>
      <c r="P18" s="52">
        <f t="shared" si="8"/>
        <v>-1.5027085412256296E-2</v>
      </c>
    </row>
    <row r="19" spans="1:16" ht="20.100000000000001" customHeight="1" x14ac:dyDescent="0.25">
      <c r="A19" s="8" t="s">
        <v>174</v>
      </c>
      <c r="B19" s="19">
        <v>5104.79</v>
      </c>
      <c r="C19" s="140">
        <v>5428.7699999999995</v>
      </c>
      <c r="D19" s="247">
        <f t="shared" si="3"/>
        <v>1.7040292820687725E-2</v>
      </c>
      <c r="E19" s="215">
        <f t="shared" si="4"/>
        <v>1.8283560022260475E-2</v>
      </c>
      <c r="F19" s="52">
        <f t="shared" si="5"/>
        <v>6.3465882044119265E-2</v>
      </c>
      <c r="H19" s="19">
        <v>1798.674</v>
      </c>
      <c r="I19" s="140">
        <v>1908.3340000000003</v>
      </c>
      <c r="J19" s="247">
        <f t="shared" si="6"/>
        <v>1.8214098025020265E-2</v>
      </c>
      <c r="K19" s="215">
        <f t="shared" si="7"/>
        <v>1.876256007527936E-2</v>
      </c>
      <c r="L19" s="52">
        <f t="shared" si="0"/>
        <v>6.0967134678101928E-2</v>
      </c>
      <c r="N19" s="27">
        <f t="shared" si="1"/>
        <v>3.5235024359474143</v>
      </c>
      <c r="O19" s="152">
        <f t="shared" si="2"/>
        <v>3.5152235220869561</v>
      </c>
      <c r="P19" s="52">
        <f t="shared" si="8"/>
        <v>-2.3496262627762691E-3</v>
      </c>
    </row>
    <row r="20" spans="1:16" ht="20.100000000000001" customHeight="1" x14ac:dyDescent="0.25">
      <c r="A20" s="8" t="s">
        <v>172</v>
      </c>
      <c r="B20" s="19">
        <v>5856.1600000000017</v>
      </c>
      <c r="C20" s="140">
        <v>4905.5199999999995</v>
      </c>
      <c r="D20" s="247">
        <f t="shared" si="3"/>
        <v>1.954844003471223E-2</v>
      </c>
      <c r="E20" s="215">
        <f t="shared" si="4"/>
        <v>1.6521305813360893E-2</v>
      </c>
      <c r="F20" s="52">
        <f t="shared" si="5"/>
        <v>-0.16233163028332592</v>
      </c>
      <c r="H20" s="19">
        <v>2269.7950000000001</v>
      </c>
      <c r="I20" s="140">
        <v>1774.221</v>
      </c>
      <c r="J20" s="247">
        <f t="shared" si="6"/>
        <v>2.2984859194440391E-2</v>
      </c>
      <c r="K20" s="215">
        <f t="shared" si="7"/>
        <v>1.7443973696073235E-2</v>
      </c>
      <c r="L20" s="52">
        <f t="shared" si="0"/>
        <v>-0.21833425485561475</v>
      </c>
      <c r="N20" s="27">
        <f t="shared" si="1"/>
        <v>3.8759101527280664</v>
      </c>
      <c r="O20" s="152">
        <f t="shared" si="2"/>
        <v>3.6167847649178886</v>
      </c>
      <c r="P20" s="52">
        <f t="shared" si="8"/>
        <v>-6.6855364959322372E-2</v>
      </c>
    </row>
    <row r="21" spans="1:16" ht="20.100000000000001" customHeight="1" x14ac:dyDescent="0.25">
      <c r="A21" s="8" t="s">
        <v>169</v>
      </c>
      <c r="B21" s="19">
        <v>5773.6999999999989</v>
      </c>
      <c r="C21" s="140">
        <v>4911.7599999999993</v>
      </c>
      <c r="D21" s="247">
        <f t="shared" si="3"/>
        <v>1.9273180416590045E-2</v>
      </c>
      <c r="E21" s="215">
        <f t="shared" si="4"/>
        <v>1.6542321515727893E-2</v>
      </c>
      <c r="F21" s="52">
        <f t="shared" si="5"/>
        <v>-0.14928728544953837</v>
      </c>
      <c r="H21" s="19">
        <v>1883.1260000000002</v>
      </c>
      <c r="I21" s="140">
        <v>1640.9079999999997</v>
      </c>
      <c r="J21" s="247">
        <f t="shared" si="6"/>
        <v>1.9069293022228775E-2</v>
      </c>
      <c r="K21" s="215">
        <f t="shared" si="7"/>
        <v>1.6133252841487127E-2</v>
      </c>
      <c r="L21" s="52">
        <f t="shared" si="0"/>
        <v>-0.1286254876200533</v>
      </c>
      <c r="N21" s="27">
        <f t="shared" si="1"/>
        <v>3.2615584460571223</v>
      </c>
      <c r="O21" s="152">
        <f t="shared" si="2"/>
        <v>3.3407739791846507</v>
      </c>
      <c r="P21" s="52">
        <f t="shared" si="8"/>
        <v>2.4287632565128964E-2</v>
      </c>
    </row>
    <row r="22" spans="1:16" ht="20.100000000000001" customHeight="1" x14ac:dyDescent="0.25">
      <c r="A22" s="8" t="s">
        <v>178</v>
      </c>
      <c r="B22" s="19">
        <v>5853.0199999999995</v>
      </c>
      <c r="C22" s="140">
        <v>5739.5300000000007</v>
      </c>
      <c r="D22" s="247">
        <f t="shared" si="3"/>
        <v>1.9537958404820113E-2</v>
      </c>
      <c r="E22" s="215">
        <f t="shared" si="4"/>
        <v>1.9330168943345303E-2</v>
      </c>
      <c r="F22" s="52">
        <f t="shared" si="5"/>
        <v>-1.9389990124755917E-2</v>
      </c>
      <c r="H22" s="19">
        <v>1712.3889999999999</v>
      </c>
      <c r="I22" s="140">
        <v>1634.5370000000003</v>
      </c>
      <c r="J22" s="247">
        <f t="shared" si="6"/>
        <v>1.7340341330872869E-2</v>
      </c>
      <c r="K22" s="215">
        <f t="shared" si="7"/>
        <v>1.6070613769794437E-2</v>
      </c>
      <c r="L22" s="52">
        <f t="shared" si="0"/>
        <v>-4.546396875943471E-2</v>
      </c>
      <c r="N22" s="27">
        <f t="shared" si="1"/>
        <v>2.9256503480254636</v>
      </c>
      <c r="O22" s="152">
        <f t="shared" si="2"/>
        <v>2.8478586225701408</v>
      </c>
      <c r="P22" s="52">
        <f t="shared" si="8"/>
        <v>-2.6589549741589901E-2</v>
      </c>
    </row>
    <row r="23" spans="1:16" ht="20.100000000000001" customHeight="1" x14ac:dyDescent="0.25">
      <c r="A23" s="8" t="s">
        <v>186</v>
      </c>
      <c r="B23" s="19">
        <v>2409.2400000000002</v>
      </c>
      <c r="C23" s="140">
        <v>6789.45</v>
      </c>
      <c r="D23" s="247">
        <f t="shared" si="3"/>
        <v>8.0422808921255719E-3</v>
      </c>
      <c r="E23" s="215">
        <f t="shared" si="4"/>
        <v>2.2866195582634075E-2</v>
      </c>
      <c r="F23" s="52">
        <f t="shared" si="5"/>
        <v>1.8180878617323299</v>
      </c>
      <c r="H23" s="19">
        <v>511.86500000000001</v>
      </c>
      <c r="I23" s="140">
        <v>1464.5230000000001</v>
      </c>
      <c r="J23" s="247">
        <f t="shared" si="6"/>
        <v>5.1833513385844228E-3</v>
      </c>
      <c r="K23" s="215">
        <f t="shared" si="7"/>
        <v>1.4399052141359088E-2</v>
      </c>
      <c r="L23" s="52">
        <f t="shared" si="0"/>
        <v>1.8611508893946649</v>
      </c>
      <c r="N23" s="27">
        <f t="shared" si="1"/>
        <v>2.1245911573774299</v>
      </c>
      <c r="O23" s="152">
        <f t="shared" si="2"/>
        <v>2.1570569044620704</v>
      </c>
      <c r="P23" s="52">
        <f t="shared" si="8"/>
        <v>1.528093862760678E-2</v>
      </c>
    </row>
    <row r="24" spans="1:16" ht="20.100000000000001" customHeight="1" x14ac:dyDescent="0.25">
      <c r="A24" s="8" t="s">
        <v>183</v>
      </c>
      <c r="B24" s="19">
        <v>2490.8299999999995</v>
      </c>
      <c r="C24" s="140">
        <v>2722.9099999999994</v>
      </c>
      <c r="D24" s="247">
        <f t="shared" si="3"/>
        <v>8.3146363643859193E-3</v>
      </c>
      <c r="E24" s="215">
        <f t="shared" si="4"/>
        <v>9.1704913673287432E-3</v>
      </c>
      <c r="F24" s="52">
        <f t="shared" ref="F24:F25" si="9">(C24-B24)/B24</f>
        <v>9.3173761356656212E-2</v>
      </c>
      <c r="H24" s="19">
        <v>1135.4859999999999</v>
      </c>
      <c r="I24" s="140">
        <v>1362.885</v>
      </c>
      <c r="J24" s="247">
        <f t="shared" si="6"/>
        <v>1.1498388985462713E-2</v>
      </c>
      <c r="K24" s="215">
        <f t="shared" si="7"/>
        <v>1.3399756902196946E-2</v>
      </c>
      <c r="L24" s="52">
        <f t="shared" si="0"/>
        <v>0.2002657892743725</v>
      </c>
      <c r="N24" s="27">
        <f t="shared" si="1"/>
        <v>4.5586651838945258</v>
      </c>
      <c r="O24" s="152">
        <f t="shared" si="2"/>
        <v>5.0052517343577287</v>
      </c>
      <c r="P24" s="52">
        <f t="shared" ref="P24:P27" si="10">(O24-N24)/N24</f>
        <v>9.7964323425410754E-2</v>
      </c>
    </row>
    <row r="25" spans="1:16" ht="20.100000000000001" customHeight="1" x14ac:dyDescent="0.25">
      <c r="A25" s="8" t="s">
        <v>179</v>
      </c>
      <c r="B25" s="19">
        <v>3825.2699999999991</v>
      </c>
      <c r="C25" s="140">
        <v>3262.5900000000006</v>
      </c>
      <c r="D25" s="247">
        <f t="shared" si="3"/>
        <v>1.2769128782612431E-2</v>
      </c>
      <c r="E25" s="215">
        <f t="shared" si="4"/>
        <v>1.0988080189992727E-2</v>
      </c>
      <c r="F25" s="52">
        <f t="shared" si="9"/>
        <v>-0.14709549914123674</v>
      </c>
      <c r="H25" s="19">
        <v>1479.0930000000003</v>
      </c>
      <c r="I25" s="140">
        <v>1261.5810000000001</v>
      </c>
      <c r="J25" s="247">
        <f t="shared" si="6"/>
        <v>1.4977891986052674E-2</v>
      </c>
      <c r="K25" s="215">
        <f t="shared" si="7"/>
        <v>1.2403745519563667E-2</v>
      </c>
      <c r="L25" s="52">
        <f t="shared" si="0"/>
        <v>-0.1470576900843964</v>
      </c>
      <c r="N25" s="27">
        <f t="shared" si="1"/>
        <v>3.8666368648487577</v>
      </c>
      <c r="O25" s="152">
        <f t="shared" si="2"/>
        <v>3.8668082719557155</v>
      </c>
      <c r="P25" s="52">
        <f t="shared" si="10"/>
        <v>4.4329765878996841E-5</v>
      </c>
    </row>
    <row r="26" spans="1:16" ht="20.100000000000001" customHeight="1" x14ac:dyDescent="0.25">
      <c r="A26" s="8" t="s">
        <v>181</v>
      </c>
      <c r="B26" s="19">
        <v>410.61999999999995</v>
      </c>
      <c r="C26" s="140">
        <v>591.70999999999992</v>
      </c>
      <c r="D26" s="247">
        <f t="shared" si="3"/>
        <v>1.370690084808737E-3</v>
      </c>
      <c r="E26" s="215">
        <f t="shared" si="4"/>
        <v>1.9928207127529341E-3</v>
      </c>
      <c r="F26" s="52">
        <f t="shared" si="5"/>
        <v>0.44101602454824412</v>
      </c>
      <c r="H26" s="19">
        <v>746.84299999999985</v>
      </c>
      <c r="I26" s="140">
        <v>1161.829</v>
      </c>
      <c r="J26" s="247">
        <f t="shared" si="6"/>
        <v>7.56283329347075E-3</v>
      </c>
      <c r="K26" s="215">
        <f t="shared" si="7"/>
        <v>1.1422993254693224E-2</v>
      </c>
      <c r="L26" s="52">
        <f t="shared" si="0"/>
        <v>0.55565359787800139</v>
      </c>
      <c r="N26" s="27">
        <f t="shared" si="1"/>
        <v>18.188178851492861</v>
      </c>
      <c r="O26" s="152">
        <f t="shared" si="2"/>
        <v>19.635108414594988</v>
      </c>
      <c r="P26" s="52">
        <f t="shared" si="10"/>
        <v>7.9553295297806331E-2</v>
      </c>
    </row>
    <row r="27" spans="1:16" ht="20.100000000000001" customHeight="1" x14ac:dyDescent="0.25">
      <c r="A27" s="8" t="s">
        <v>182</v>
      </c>
      <c r="B27" s="19">
        <v>3377.46</v>
      </c>
      <c r="C27" s="140">
        <v>3286.7599999999998</v>
      </c>
      <c r="D27" s="247">
        <f t="shared" si="3"/>
        <v>1.1274294807457301E-2</v>
      </c>
      <c r="E27" s="215">
        <f t="shared" si="4"/>
        <v>1.1069482357654651E-2</v>
      </c>
      <c r="F27" s="52">
        <f t="shared" si="5"/>
        <v>-2.685450012731469E-2</v>
      </c>
      <c r="H27" s="19">
        <v>1231.2639999999999</v>
      </c>
      <c r="I27" s="140">
        <v>1152.8560000000002</v>
      </c>
      <c r="J27" s="247">
        <f t="shared" si="6"/>
        <v>1.2468275624531488E-2</v>
      </c>
      <c r="K27" s="215">
        <f t="shared" si="7"/>
        <v>1.1334771564173915E-2</v>
      </c>
      <c r="L27" s="52">
        <f t="shared" si="0"/>
        <v>-6.3680900278087954E-2</v>
      </c>
      <c r="N27" s="27">
        <f t="shared" si="1"/>
        <v>3.6455324415389074</v>
      </c>
      <c r="O27" s="152">
        <f t="shared" si="2"/>
        <v>3.5075758497730298</v>
      </c>
      <c r="P27" s="52">
        <f t="shared" si="10"/>
        <v>-3.784264547859606E-2</v>
      </c>
    </row>
    <row r="28" spans="1:16" ht="20.100000000000001" customHeight="1" x14ac:dyDescent="0.25">
      <c r="A28" s="8" t="s">
        <v>187</v>
      </c>
      <c r="B28" s="19">
        <v>2818.58</v>
      </c>
      <c r="C28" s="140">
        <v>3458.7699999999995</v>
      </c>
      <c r="D28" s="247">
        <f t="shared" si="3"/>
        <v>9.4086982106088603E-3</v>
      </c>
      <c r="E28" s="215">
        <f t="shared" si="4"/>
        <v>1.1648795012165529E-2</v>
      </c>
      <c r="F28" s="52">
        <f t="shared" si="5"/>
        <v>0.22713210198042971</v>
      </c>
      <c r="H28" s="19">
        <v>875.51900000000001</v>
      </c>
      <c r="I28" s="140">
        <v>1071.164</v>
      </c>
      <c r="J28" s="247">
        <f t="shared" si="6"/>
        <v>8.8658583427389942E-3</v>
      </c>
      <c r="K28" s="215">
        <f t="shared" si="7"/>
        <v>1.0531583517600451E-2</v>
      </c>
      <c r="L28" s="52">
        <f t="shared" si="0"/>
        <v>0.22346174097877941</v>
      </c>
      <c r="N28" s="27">
        <f t="shared" si="1"/>
        <v>3.1062414407254719</v>
      </c>
      <c r="O28" s="152">
        <f t="shared" si="2"/>
        <v>3.0969506500865918</v>
      </c>
      <c r="P28" s="52">
        <f t="shared" si="8"/>
        <v>-2.9910072401552511E-3</v>
      </c>
    </row>
    <row r="29" spans="1:16" ht="20.100000000000001" customHeight="1" x14ac:dyDescent="0.25">
      <c r="A29" s="8" t="s">
        <v>198</v>
      </c>
      <c r="B29" s="19">
        <v>950.5200000000001</v>
      </c>
      <c r="C29" s="140">
        <v>990.47</v>
      </c>
      <c r="D29" s="247">
        <f t="shared" si="3"/>
        <v>3.1729295684876551E-3</v>
      </c>
      <c r="E29" s="215">
        <f t="shared" si="4"/>
        <v>3.3358049236288027E-3</v>
      </c>
      <c r="F29" s="52">
        <f>(C29-B29)/B29</f>
        <v>4.2029625888987003E-2</v>
      </c>
      <c r="H29" s="19">
        <v>621.89799999999991</v>
      </c>
      <c r="I29" s="140">
        <v>815.1329999999997</v>
      </c>
      <c r="J29" s="247">
        <f t="shared" si="6"/>
        <v>6.2975898542837958E-3</v>
      </c>
      <c r="K29" s="215">
        <f t="shared" si="7"/>
        <v>8.0143108501146455E-3</v>
      </c>
      <c r="L29" s="52">
        <f t="shared" si="0"/>
        <v>0.31071815635361394</v>
      </c>
      <c r="N29" s="27">
        <f t="shared" si="1"/>
        <v>6.5427134621049508</v>
      </c>
      <c r="O29" s="152">
        <f t="shared" si="2"/>
        <v>8.2297596090744758</v>
      </c>
      <c r="P29" s="52">
        <f>(O29-N29)/N29</f>
        <v>0.25785114337358755</v>
      </c>
    </row>
    <row r="30" spans="1:16" ht="20.100000000000001" customHeight="1" x14ac:dyDescent="0.25">
      <c r="A30" s="8" t="s">
        <v>176</v>
      </c>
      <c r="B30" s="19">
        <v>2054.14</v>
      </c>
      <c r="C30" s="140">
        <v>2321.2099999999996</v>
      </c>
      <c r="D30" s="247">
        <f t="shared" si="3"/>
        <v>6.856922046683111E-3</v>
      </c>
      <c r="E30" s="215">
        <f t="shared" si="4"/>
        <v>7.8176055274530396E-3</v>
      </c>
      <c r="F30" s="52">
        <f t="shared" si="5"/>
        <v>0.13001548093119247</v>
      </c>
      <c r="H30" s="19">
        <v>848.31599999999992</v>
      </c>
      <c r="I30" s="140">
        <v>801.2399999999999</v>
      </c>
      <c r="J30" s="247">
        <f t="shared" si="6"/>
        <v>8.5903897983698498E-3</v>
      </c>
      <c r="K30" s="215">
        <f t="shared" si="7"/>
        <v>7.8777161831822054E-3</v>
      </c>
      <c r="L30" s="52">
        <f t="shared" si="0"/>
        <v>-5.5493471772311294E-2</v>
      </c>
      <c r="N30" s="27">
        <f t="shared" si="1"/>
        <v>4.1297866747154526</v>
      </c>
      <c r="O30" s="152">
        <f t="shared" si="2"/>
        <v>3.4518203867810326</v>
      </c>
      <c r="P30" s="52">
        <f t="shared" si="8"/>
        <v>-0.16416496573182746</v>
      </c>
    </row>
    <row r="31" spans="1:16" ht="20.100000000000001" customHeight="1" x14ac:dyDescent="0.25">
      <c r="A31" s="8" t="s">
        <v>206</v>
      </c>
      <c r="B31" s="19">
        <v>2698.45</v>
      </c>
      <c r="C31" s="140">
        <v>3149.1099999999992</v>
      </c>
      <c r="D31" s="247">
        <f t="shared" si="3"/>
        <v>9.0076924147682435E-3</v>
      </c>
      <c r="E31" s="215">
        <f t="shared" si="4"/>
        <v>1.0605890782203092E-2</v>
      </c>
      <c r="F31" s="52">
        <f t="shared" si="5"/>
        <v>0.16700698549167092</v>
      </c>
      <c r="H31" s="19">
        <v>678.053</v>
      </c>
      <c r="I31" s="140">
        <v>770.60399999999981</v>
      </c>
      <c r="J31" s="247">
        <f t="shared" si="6"/>
        <v>6.8662380220979825E-3</v>
      </c>
      <c r="K31" s="215">
        <f t="shared" si="7"/>
        <v>7.5765059178584939E-3</v>
      </c>
      <c r="L31" s="52">
        <f t="shared" si="0"/>
        <v>0.13649522972392986</v>
      </c>
      <c r="N31" s="27">
        <f t="shared" si="1"/>
        <v>2.5127499119865111</v>
      </c>
      <c r="O31" s="152">
        <f t="shared" si="2"/>
        <v>2.4470532944228687</v>
      </c>
      <c r="P31" s="52">
        <f t="shared" si="8"/>
        <v>-2.6145306880820656E-2</v>
      </c>
    </row>
    <row r="32" spans="1:16" ht="20.100000000000001" customHeight="1" thickBot="1" x14ac:dyDescent="0.3">
      <c r="A32" s="8" t="s">
        <v>17</v>
      </c>
      <c r="B32" s="19">
        <f>B33-SUM(B7:B31)</f>
        <v>17228.569999999832</v>
      </c>
      <c r="C32" s="140">
        <f>C33-SUM(C7:C31)</f>
        <v>16752.899999999965</v>
      </c>
      <c r="D32" s="247">
        <f t="shared" si="3"/>
        <v>5.751066697782143E-2</v>
      </c>
      <c r="E32" s="215">
        <f t="shared" si="4"/>
        <v>5.642210900386771E-2</v>
      </c>
      <c r="F32" s="52">
        <f t="shared" si="5"/>
        <v>-2.7609372106905675E-2</v>
      </c>
      <c r="H32" s="19">
        <f>H33-SUM(H7:H31)</f>
        <v>5774.7969999999477</v>
      </c>
      <c r="I32" s="140">
        <f>I33-SUM(I7:I31)</f>
        <v>5852.625</v>
      </c>
      <c r="J32" s="247">
        <f t="shared" si="6"/>
        <v>5.8477922420956778E-2</v>
      </c>
      <c r="K32" s="215">
        <f t="shared" si="7"/>
        <v>5.7542457536564277E-2</v>
      </c>
      <c r="L32" s="52">
        <f t="shared" si="0"/>
        <v>1.3477183700146165E-2</v>
      </c>
      <c r="N32" s="27">
        <f t="shared" si="1"/>
        <v>3.3518725001552676</v>
      </c>
      <c r="O32" s="152">
        <f t="shared" si="2"/>
        <v>3.4934996328993861</v>
      </c>
      <c r="P32" s="52">
        <f t="shared" si="8"/>
        <v>4.2253138428612065E-2</v>
      </c>
    </row>
    <row r="33" spans="1:16" ht="26.25" customHeight="1" thickBot="1" x14ac:dyDescent="0.3">
      <c r="A33" s="12" t="s">
        <v>18</v>
      </c>
      <c r="B33" s="17">
        <v>299571.72999999992</v>
      </c>
      <c r="C33" s="145">
        <v>296920.84000000003</v>
      </c>
      <c r="D33" s="243">
        <f>SUM(D7:D32)</f>
        <v>0.99999999999999989</v>
      </c>
      <c r="E33" s="244">
        <f>SUM(E7:E32)</f>
        <v>0.99999999999999978</v>
      </c>
      <c r="F33" s="57">
        <f t="shared" si="5"/>
        <v>-8.8489324409879999E-3</v>
      </c>
      <c r="G33" s="1"/>
      <c r="H33" s="17">
        <v>98751.746999999945</v>
      </c>
      <c r="I33" s="145">
        <v>101709.68100000003</v>
      </c>
      <c r="J33" s="243">
        <f>SUM(J7:J32)</f>
        <v>1</v>
      </c>
      <c r="K33" s="244">
        <f>SUM(K7:K32)</f>
        <v>0.99999999999999989</v>
      </c>
      <c r="L33" s="57">
        <f t="shared" si="0"/>
        <v>2.9953232118517182E-2</v>
      </c>
      <c r="N33" s="29">
        <f t="shared" si="1"/>
        <v>3.2964307746929249</v>
      </c>
      <c r="O33" s="146">
        <f t="shared" si="2"/>
        <v>3.4254813841965426</v>
      </c>
      <c r="P33" s="57">
        <f t="shared" si="8"/>
        <v>3.9148587767822679E-2</v>
      </c>
    </row>
    <row r="35" spans="1:16" ht="15.75" thickBot="1" x14ac:dyDescent="0.3"/>
    <row r="36" spans="1:16" x14ac:dyDescent="0.25">
      <c r="A36" s="353" t="s">
        <v>2</v>
      </c>
      <c r="B36" s="347" t="s">
        <v>1</v>
      </c>
      <c r="C36" s="340"/>
      <c r="D36" s="347" t="s">
        <v>104</v>
      </c>
      <c r="E36" s="340"/>
      <c r="F36" s="130" t="s">
        <v>0</v>
      </c>
      <c r="H36" s="356" t="s">
        <v>19</v>
      </c>
      <c r="I36" s="357"/>
      <c r="J36" s="347" t="s">
        <v>104</v>
      </c>
      <c r="K36" s="345"/>
      <c r="L36" s="130" t="s">
        <v>0</v>
      </c>
      <c r="N36" s="339" t="s">
        <v>22</v>
      </c>
      <c r="O36" s="340"/>
      <c r="P36" s="130" t="s">
        <v>0</v>
      </c>
    </row>
    <row r="37" spans="1:16" x14ac:dyDescent="0.25">
      <c r="A37" s="354"/>
      <c r="B37" s="348" t="str">
        <f>B5</f>
        <v>jan-maio</v>
      </c>
      <c r="C37" s="342"/>
      <c r="D37" s="348" t="str">
        <f>B5</f>
        <v>jan-maio</v>
      </c>
      <c r="E37" s="342"/>
      <c r="F37" s="131" t="str">
        <f>F5</f>
        <v>2023/2022</v>
      </c>
      <c r="H37" s="337" t="str">
        <f>B5</f>
        <v>jan-maio</v>
      </c>
      <c r="I37" s="342"/>
      <c r="J37" s="348" t="str">
        <f>B5</f>
        <v>jan-maio</v>
      </c>
      <c r="K37" s="338"/>
      <c r="L37" s="131" t="str">
        <f>L5</f>
        <v>2023/2022</v>
      </c>
      <c r="N37" s="337" t="str">
        <f>B5</f>
        <v>jan-maio</v>
      </c>
      <c r="O37" s="338"/>
      <c r="P37" s="131" t="str">
        <f>P5</f>
        <v>2023/2022</v>
      </c>
    </row>
    <row r="38" spans="1:16" ht="19.5" customHeight="1" thickBot="1" x14ac:dyDescent="0.3">
      <c r="A38" s="355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167</v>
      </c>
      <c r="B39" s="39">
        <v>36292.9</v>
      </c>
      <c r="C39" s="147">
        <v>30630.249999999996</v>
      </c>
      <c r="D39" s="247">
        <f t="shared" ref="D39:D61" si="11">B39/$B$62</f>
        <v>0.2772681437788988</v>
      </c>
      <c r="E39" s="246">
        <f t="shared" ref="E39:E61" si="12">C39/$C$62</f>
        <v>0.24324529296802094</v>
      </c>
      <c r="F39" s="52">
        <f>(C39-B39)/B39</f>
        <v>-0.15602638532605564</v>
      </c>
      <c r="H39" s="39">
        <v>8905.0459999999985</v>
      </c>
      <c r="I39" s="147">
        <v>7885.8230000000003</v>
      </c>
      <c r="J39" s="247">
        <f t="shared" ref="J39:J61" si="13">H39/$H$62</f>
        <v>0.25199076629104811</v>
      </c>
      <c r="K39" s="246">
        <f t="shared" ref="K39:K61" si="14">I39/$I$62</f>
        <v>0.22795056998027113</v>
      </c>
      <c r="L39" s="52">
        <f t="shared" ref="L39:L62" si="15">(I39-H39)/H39</f>
        <v>-0.1144545463324949</v>
      </c>
      <c r="N39" s="27">
        <f t="shared" ref="N39:N62" si="16">(H39/B39)*10</f>
        <v>2.4536606333470177</v>
      </c>
      <c r="O39" s="151">
        <f t="shared" ref="O39:O62" si="17">(I39/C39)*10</f>
        <v>2.5745212657421996</v>
      </c>
      <c r="P39" s="61">
        <f t="shared" si="8"/>
        <v>4.925727329712952E-2</v>
      </c>
    </row>
    <row r="40" spans="1:16" ht="20.100000000000001" customHeight="1" x14ac:dyDescent="0.25">
      <c r="A40" s="38" t="s">
        <v>164</v>
      </c>
      <c r="B40" s="19">
        <v>30268.469999999998</v>
      </c>
      <c r="C40" s="140">
        <v>21286.210000000006</v>
      </c>
      <c r="D40" s="247">
        <f t="shared" si="11"/>
        <v>0.23124309415690902</v>
      </c>
      <c r="E40" s="215">
        <f t="shared" si="12"/>
        <v>0.16904107500359347</v>
      </c>
      <c r="F40" s="52">
        <f t="shared" ref="F40:F62" si="18">(C40-B40)/B40</f>
        <v>-0.29675302385617747</v>
      </c>
      <c r="H40" s="19">
        <v>6426.2779999999993</v>
      </c>
      <c r="I40" s="140">
        <v>5512.8</v>
      </c>
      <c r="J40" s="247">
        <f t="shared" si="13"/>
        <v>0.18184776559484409</v>
      </c>
      <c r="K40" s="215">
        <f t="shared" si="14"/>
        <v>0.15935507329891105</v>
      </c>
      <c r="L40" s="52">
        <f t="shared" si="15"/>
        <v>-0.14214728961305428</v>
      </c>
      <c r="N40" s="27">
        <f t="shared" si="16"/>
        <v>2.1230931064569831</v>
      </c>
      <c r="O40" s="152">
        <f t="shared" si="17"/>
        <v>2.5898457264116059</v>
      </c>
      <c r="P40" s="52">
        <f t="shared" si="8"/>
        <v>0.21984557273304861</v>
      </c>
    </row>
    <row r="41" spans="1:16" ht="20.100000000000001" customHeight="1" x14ac:dyDescent="0.25">
      <c r="A41" s="38" t="s">
        <v>173</v>
      </c>
      <c r="B41" s="19">
        <v>15648.59</v>
      </c>
      <c r="C41" s="140">
        <v>18794.900000000001</v>
      </c>
      <c r="D41" s="247">
        <f t="shared" si="11"/>
        <v>0.11955108305087324</v>
      </c>
      <c r="E41" s="215">
        <f t="shared" si="12"/>
        <v>0.14925673008887155</v>
      </c>
      <c r="F41" s="52">
        <f t="shared" si="18"/>
        <v>0.20106028722076566</v>
      </c>
      <c r="H41" s="19">
        <v>3859.32</v>
      </c>
      <c r="I41" s="140">
        <v>4290.5599999999995</v>
      </c>
      <c r="J41" s="247">
        <f t="shared" si="13"/>
        <v>0.10920920612452399</v>
      </c>
      <c r="K41" s="215">
        <f t="shared" si="14"/>
        <v>0.12402454347942528</v>
      </c>
      <c r="L41" s="52">
        <f t="shared" si="15"/>
        <v>0.11173989200169961</v>
      </c>
      <c r="N41" s="27">
        <f t="shared" si="16"/>
        <v>2.4662413674331045</v>
      </c>
      <c r="O41" s="152">
        <f t="shared" si="17"/>
        <v>2.2828320448632335</v>
      </c>
      <c r="P41" s="52">
        <f t="shared" si="8"/>
        <v>-7.4367953190553171E-2</v>
      </c>
    </row>
    <row r="42" spans="1:16" ht="20.100000000000001" customHeight="1" x14ac:dyDescent="0.25">
      <c r="A42" s="38" t="s">
        <v>175</v>
      </c>
      <c r="B42" s="19">
        <v>8026.24</v>
      </c>
      <c r="C42" s="140">
        <v>12121.489999999998</v>
      </c>
      <c r="D42" s="247">
        <f t="shared" si="11"/>
        <v>6.1318347840044425E-2</v>
      </c>
      <c r="E42" s="215">
        <f t="shared" si="12"/>
        <v>9.6260898499324565E-2</v>
      </c>
      <c r="F42" s="52">
        <f t="shared" si="18"/>
        <v>0.51023268678733735</v>
      </c>
      <c r="H42" s="19">
        <v>2617.0519999999992</v>
      </c>
      <c r="I42" s="140">
        <v>3056.3660000000004</v>
      </c>
      <c r="J42" s="247">
        <f t="shared" si="13"/>
        <v>7.4056095712871098E-2</v>
      </c>
      <c r="K42" s="215">
        <f t="shared" si="14"/>
        <v>8.8348466833242573E-2</v>
      </c>
      <c r="L42" s="52">
        <f t="shared" si="15"/>
        <v>0.16786598050019691</v>
      </c>
      <c r="N42" s="27">
        <f t="shared" si="16"/>
        <v>3.2606201658559915</v>
      </c>
      <c r="O42" s="152">
        <f t="shared" si="17"/>
        <v>2.5214441458929562</v>
      </c>
      <c r="P42" s="52">
        <f t="shared" si="8"/>
        <v>-0.22669798454398743</v>
      </c>
    </row>
    <row r="43" spans="1:16" ht="20.100000000000001" customHeight="1" x14ac:dyDescent="0.25">
      <c r="A43" s="38" t="s">
        <v>177</v>
      </c>
      <c r="B43" s="19">
        <v>4284.7699999999995</v>
      </c>
      <c r="C43" s="140">
        <v>4673.3499999999985</v>
      </c>
      <c r="D43" s="247">
        <f t="shared" si="11"/>
        <v>3.2734507973171387E-2</v>
      </c>
      <c r="E43" s="215">
        <f t="shared" si="12"/>
        <v>3.7112670967168096E-2</v>
      </c>
      <c r="F43" s="52">
        <f t="shared" si="18"/>
        <v>9.0688648398863661E-2</v>
      </c>
      <c r="H43" s="19">
        <v>1786.557</v>
      </c>
      <c r="I43" s="140">
        <v>1919.296</v>
      </c>
      <c r="J43" s="247">
        <f t="shared" si="13"/>
        <v>5.0555142270195579E-2</v>
      </c>
      <c r="K43" s="215">
        <f t="shared" si="14"/>
        <v>5.5479893114625374E-2</v>
      </c>
      <c r="L43" s="52">
        <f t="shared" si="15"/>
        <v>7.4298776921195367E-2</v>
      </c>
      <c r="N43" s="27">
        <f t="shared" si="16"/>
        <v>4.1695516912226331</v>
      </c>
      <c r="O43" s="152">
        <f t="shared" si="17"/>
        <v>4.1068954818278129</v>
      </c>
      <c r="P43" s="52">
        <f t="shared" si="8"/>
        <v>-1.5027085412256296E-2</v>
      </c>
    </row>
    <row r="44" spans="1:16" ht="20.100000000000001" customHeight="1" x14ac:dyDescent="0.25">
      <c r="A44" s="38" t="s">
        <v>174</v>
      </c>
      <c r="B44" s="19">
        <v>5104.79</v>
      </c>
      <c r="C44" s="140">
        <v>5428.7699999999995</v>
      </c>
      <c r="D44" s="247">
        <f t="shared" si="11"/>
        <v>3.8999243589822929E-2</v>
      </c>
      <c r="E44" s="215">
        <f t="shared" si="12"/>
        <v>4.3111719594388004E-2</v>
      </c>
      <c r="F44" s="52">
        <f t="shared" si="18"/>
        <v>6.3465882044119265E-2</v>
      </c>
      <c r="H44" s="19">
        <v>1798.674</v>
      </c>
      <c r="I44" s="140">
        <v>1908.3340000000003</v>
      </c>
      <c r="J44" s="247">
        <f t="shared" si="13"/>
        <v>5.0898023386716326E-2</v>
      </c>
      <c r="K44" s="215">
        <f t="shared" si="14"/>
        <v>5.5163021413583688E-2</v>
      </c>
      <c r="L44" s="52">
        <f t="shared" si="15"/>
        <v>6.0967134678101928E-2</v>
      </c>
      <c r="N44" s="27">
        <f t="shared" si="16"/>
        <v>3.5235024359474143</v>
      </c>
      <c r="O44" s="152">
        <f t="shared" si="17"/>
        <v>3.5152235220869561</v>
      </c>
      <c r="P44" s="52">
        <f t="shared" si="8"/>
        <v>-2.3496262627762691E-3</v>
      </c>
    </row>
    <row r="45" spans="1:16" ht="20.100000000000001" customHeight="1" x14ac:dyDescent="0.25">
      <c r="A45" s="38" t="s">
        <v>172</v>
      </c>
      <c r="B45" s="19">
        <v>5856.1600000000017</v>
      </c>
      <c r="C45" s="140">
        <v>4905.5199999999995</v>
      </c>
      <c r="D45" s="247">
        <f t="shared" si="11"/>
        <v>4.4739511388515008E-2</v>
      </c>
      <c r="E45" s="215">
        <f t="shared" si="12"/>
        <v>3.8956412355775294E-2</v>
      </c>
      <c r="F45" s="52">
        <f t="shared" si="18"/>
        <v>-0.16233163028332592</v>
      </c>
      <c r="H45" s="19">
        <v>2269.7950000000001</v>
      </c>
      <c r="I45" s="140">
        <v>1774.221</v>
      </c>
      <c r="J45" s="247">
        <f t="shared" si="13"/>
        <v>6.4229581899250113E-2</v>
      </c>
      <c r="K45" s="215">
        <f t="shared" si="14"/>
        <v>5.1286300519421575E-2</v>
      </c>
      <c r="L45" s="52">
        <f t="shared" si="15"/>
        <v>-0.21833425485561475</v>
      </c>
      <c r="N45" s="27">
        <f t="shared" si="16"/>
        <v>3.8759101527280664</v>
      </c>
      <c r="O45" s="152">
        <f t="shared" si="17"/>
        <v>3.6167847649178886</v>
      </c>
      <c r="P45" s="52">
        <f t="shared" si="8"/>
        <v>-6.6855364959322372E-2</v>
      </c>
    </row>
    <row r="46" spans="1:16" ht="20.100000000000001" customHeight="1" x14ac:dyDescent="0.25">
      <c r="A46" s="38" t="s">
        <v>169</v>
      </c>
      <c r="B46" s="19">
        <v>5773.6999999999989</v>
      </c>
      <c r="C46" s="140">
        <v>4911.7599999999993</v>
      </c>
      <c r="D46" s="247">
        <f t="shared" si="11"/>
        <v>4.4109538828151718E-2</v>
      </c>
      <c r="E46" s="215">
        <f t="shared" si="12"/>
        <v>3.9005966330297875E-2</v>
      </c>
      <c r="F46" s="52">
        <f t="shared" si="18"/>
        <v>-0.14928728544953837</v>
      </c>
      <c r="H46" s="19">
        <v>1883.1260000000002</v>
      </c>
      <c r="I46" s="140">
        <v>1640.9079999999997</v>
      </c>
      <c r="J46" s="247">
        <f t="shared" si="13"/>
        <v>5.3287806010501947E-2</v>
      </c>
      <c r="K46" s="215">
        <f t="shared" si="14"/>
        <v>4.7432704726594374E-2</v>
      </c>
      <c r="L46" s="52">
        <f t="shared" si="15"/>
        <v>-0.1286254876200533</v>
      </c>
      <c r="N46" s="27">
        <f t="shared" si="16"/>
        <v>3.2615584460571223</v>
      </c>
      <c r="O46" s="152">
        <f t="shared" si="17"/>
        <v>3.3407739791846507</v>
      </c>
      <c r="P46" s="52">
        <f t="shared" si="8"/>
        <v>2.4287632565128964E-2</v>
      </c>
    </row>
    <row r="47" spans="1:16" ht="20.100000000000001" customHeight="1" x14ac:dyDescent="0.25">
      <c r="A47" s="38" t="s">
        <v>178</v>
      </c>
      <c r="B47" s="19">
        <v>5853.0199999999995</v>
      </c>
      <c r="C47" s="140">
        <v>5739.5300000000007</v>
      </c>
      <c r="D47" s="247">
        <f t="shared" si="11"/>
        <v>4.4715522620148017E-2</v>
      </c>
      <c r="E47" s="215">
        <f t="shared" si="12"/>
        <v>4.5579571056349383E-2</v>
      </c>
      <c r="F47" s="52">
        <f t="shared" si="18"/>
        <v>-1.9389990124755917E-2</v>
      </c>
      <c r="H47" s="19">
        <v>1712.3889999999999</v>
      </c>
      <c r="I47" s="140">
        <v>1634.5370000000003</v>
      </c>
      <c r="J47" s="247">
        <f t="shared" si="13"/>
        <v>4.8456371398683577E-2</v>
      </c>
      <c r="K47" s="215">
        <f t="shared" si="14"/>
        <v>4.7248542200838448E-2</v>
      </c>
      <c r="L47" s="52">
        <f t="shared" si="15"/>
        <v>-4.546396875943471E-2</v>
      </c>
      <c r="N47" s="27">
        <f t="shared" si="16"/>
        <v>2.9256503480254636</v>
      </c>
      <c r="O47" s="152">
        <f t="shared" si="17"/>
        <v>2.8478586225701408</v>
      </c>
      <c r="P47" s="52">
        <f t="shared" si="8"/>
        <v>-2.6589549741589901E-2</v>
      </c>
    </row>
    <row r="48" spans="1:16" ht="20.100000000000001" customHeight="1" x14ac:dyDescent="0.25">
      <c r="A48" s="38" t="s">
        <v>186</v>
      </c>
      <c r="B48" s="19">
        <v>2409.2400000000002</v>
      </c>
      <c r="C48" s="140">
        <v>6789.45</v>
      </c>
      <c r="D48" s="247">
        <f t="shared" si="11"/>
        <v>1.8405955509696776E-2</v>
      </c>
      <c r="E48" s="215">
        <f t="shared" si="12"/>
        <v>5.3917344923457365E-2</v>
      </c>
      <c r="F48" s="52">
        <f t="shared" si="18"/>
        <v>1.8180878617323299</v>
      </c>
      <c r="H48" s="19">
        <v>511.86500000000001</v>
      </c>
      <c r="I48" s="140">
        <v>1464.5230000000001</v>
      </c>
      <c r="J48" s="247">
        <f t="shared" si="13"/>
        <v>1.4484512891631031E-2</v>
      </c>
      <c r="K48" s="215">
        <f t="shared" si="14"/>
        <v>4.2334053477895282E-2</v>
      </c>
      <c r="L48" s="52">
        <f t="shared" si="15"/>
        <v>1.8611508893946649</v>
      </c>
      <c r="N48" s="27">
        <f t="shared" si="16"/>
        <v>2.1245911573774299</v>
      </c>
      <c r="O48" s="152">
        <f t="shared" si="17"/>
        <v>2.1570569044620704</v>
      </c>
      <c r="P48" s="52">
        <f t="shared" si="8"/>
        <v>1.528093862760678E-2</v>
      </c>
    </row>
    <row r="49" spans="1:16" ht="20.100000000000001" customHeight="1" x14ac:dyDescent="0.25">
      <c r="A49" s="38" t="s">
        <v>187</v>
      </c>
      <c r="B49" s="19">
        <v>2818.58</v>
      </c>
      <c r="C49" s="140">
        <v>3458.7699999999995</v>
      </c>
      <c r="D49" s="247">
        <f t="shared" si="11"/>
        <v>2.1533204695472902E-2</v>
      </c>
      <c r="E49" s="215">
        <f t="shared" si="12"/>
        <v>2.7467275714661218E-2</v>
      </c>
      <c r="F49" s="52">
        <f t="shared" si="18"/>
        <v>0.22713210198042971</v>
      </c>
      <c r="H49" s="19">
        <v>875.51900000000001</v>
      </c>
      <c r="I49" s="140">
        <v>1071.164</v>
      </c>
      <c r="J49" s="247">
        <f t="shared" si="13"/>
        <v>2.4775021230925946E-2</v>
      </c>
      <c r="K49" s="215">
        <f t="shared" si="14"/>
        <v>3.0963470057893402E-2</v>
      </c>
      <c r="L49" s="52">
        <f t="shared" si="15"/>
        <v>0.22346174097877941</v>
      </c>
      <c r="N49" s="27">
        <f t="shared" si="16"/>
        <v>3.1062414407254719</v>
      </c>
      <c r="O49" s="152">
        <f t="shared" si="17"/>
        <v>3.0969506500865918</v>
      </c>
      <c r="P49" s="52">
        <f t="shared" si="8"/>
        <v>-2.9910072401552511E-3</v>
      </c>
    </row>
    <row r="50" spans="1:16" ht="20.100000000000001" customHeight="1" x14ac:dyDescent="0.25">
      <c r="A50" s="38" t="s">
        <v>176</v>
      </c>
      <c r="B50" s="19">
        <v>2054.14</v>
      </c>
      <c r="C50" s="140">
        <v>2321.2099999999996</v>
      </c>
      <c r="D50" s="247">
        <f t="shared" si="11"/>
        <v>1.5693085558387096E-2</v>
      </c>
      <c r="E50" s="215">
        <f t="shared" si="12"/>
        <v>1.8433522628457159E-2</v>
      </c>
      <c r="F50" s="52">
        <f t="shared" si="18"/>
        <v>0.13001548093119247</v>
      </c>
      <c r="H50" s="19">
        <v>848.31599999999992</v>
      </c>
      <c r="I50" s="140">
        <v>801.2399999999999</v>
      </c>
      <c r="J50" s="247">
        <f t="shared" si="13"/>
        <v>2.4005243644665816E-2</v>
      </c>
      <c r="K50" s="215">
        <f t="shared" si="14"/>
        <v>2.3160945241985826E-2</v>
      </c>
      <c r="L50" s="52">
        <f t="shared" si="15"/>
        <v>-5.5493471772311294E-2</v>
      </c>
      <c r="N50" s="27">
        <f t="shared" si="16"/>
        <v>4.1297866747154526</v>
      </c>
      <c r="O50" s="152">
        <f t="shared" si="17"/>
        <v>3.4518203867810326</v>
      </c>
      <c r="P50" s="52">
        <f t="shared" si="8"/>
        <v>-0.16416496573182746</v>
      </c>
    </row>
    <row r="51" spans="1:16" ht="20.100000000000001" customHeight="1" x14ac:dyDescent="0.25">
      <c r="A51" s="38" t="s">
        <v>188</v>
      </c>
      <c r="B51" s="19">
        <v>692.08999999999992</v>
      </c>
      <c r="C51" s="140">
        <v>1184.4299999999998</v>
      </c>
      <c r="D51" s="247">
        <f t="shared" si="11"/>
        <v>5.2873842990760738E-3</v>
      </c>
      <c r="E51" s="215">
        <f t="shared" si="12"/>
        <v>9.4059637890684215E-3</v>
      </c>
      <c r="F51" s="52">
        <f t="shared" si="18"/>
        <v>0.71138146772818556</v>
      </c>
      <c r="H51" s="19">
        <v>251.27199999999999</v>
      </c>
      <c r="I51" s="140">
        <v>359.64400000000001</v>
      </c>
      <c r="J51" s="247">
        <f t="shared" si="13"/>
        <v>7.1103758282084388E-3</v>
      </c>
      <c r="K51" s="215">
        <f t="shared" si="14"/>
        <v>1.0396004930618482E-2</v>
      </c>
      <c r="L51" s="52">
        <f t="shared" si="15"/>
        <v>0.43129357827374326</v>
      </c>
      <c r="N51" s="27">
        <f t="shared" si="16"/>
        <v>3.6306260746434713</v>
      </c>
      <c r="O51" s="152">
        <f t="shared" si="17"/>
        <v>3.0364310258943124</v>
      </c>
      <c r="P51" s="52">
        <f t="shared" si="8"/>
        <v>-0.16366186892642451</v>
      </c>
    </row>
    <row r="52" spans="1:16" ht="20.100000000000001" customHeight="1" x14ac:dyDescent="0.25">
      <c r="A52" s="38" t="s">
        <v>190</v>
      </c>
      <c r="B52" s="19">
        <v>2359.0100000000002</v>
      </c>
      <c r="C52" s="140">
        <v>1108.51</v>
      </c>
      <c r="D52" s="247">
        <f t="shared" si="11"/>
        <v>1.8022211613176683E-2</v>
      </c>
      <c r="E52" s="215">
        <f t="shared" si="12"/>
        <v>8.8030570990436235E-3</v>
      </c>
      <c r="F52" s="52">
        <f t="shared" si="18"/>
        <v>-0.53009525182173878</v>
      </c>
      <c r="H52" s="19">
        <v>449.54899999999998</v>
      </c>
      <c r="I52" s="140">
        <v>331.95600000000002</v>
      </c>
      <c r="J52" s="247">
        <f t="shared" si="13"/>
        <v>1.2721124292381465E-2</v>
      </c>
      <c r="K52" s="215">
        <f t="shared" si="14"/>
        <v>9.595645173417015E-3</v>
      </c>
      <c r="L52" s="52">
        <f t="shared" si="15"/>
        <v>-0.26157993900553661</v>
      </c>
      <c r="N52" s="27">
        <f t="shared" si="16"/>
        <v>1.9056680556674197</v>
      </c>
      <c r="O52" s="152">
        <f t="shared" si="17"/>
        <v>2.9946143922923567</v>
      </c>
      <c r="P52" s="52">
        <f t="shared" si="8"/>
        <v>0.57142498316348</v>
      </c>
    </row>
    <row r="53" spans="1:16" ht="20.100000000000001" customHeight="1" x14ac:dyDescent="0.25">
      <c r="A53" s="38" t="s">
        <v>184</v>
      </c>
      <c r="B53" s="19">
        <v>1459.19</v>
      </c>
      <c r="C53" s="140">
        <v>673.61</v>
      </c>
      <c r="D53" s="247">
        <f t="shared" si="11"/>
        <v>1.1147825131657468E-2</v>
      </c>
      <c r="E53" s="215">
        <f t="shared" si="12"/>
        <v>5.34936743239734E-3</v>
      </c>
      <c r="F53" s="52">
        <f t="shared" si="18"/>
        <v>-0.53836717631014464</v>
      </c>
      <c r="H53" s="19">
        <v>436.29900000000004</v>
      </c>
      <c r="I53" s="140">
        <v>226.53299999999999</v>
      </c>
      <c r="J53" s="247">
        <f t="shared" si="13"/>
        <v>1.2346182079465733E-2</v>
      </c>
      <c r="K53" s="215">
        <f t="shared" si="14"/>
        <v>6.5482482258783581E-3</v>
      </c>
      <c r="L53" s="52">
        <f t="shared" si="15"/>
        <v>-0.48078496627312928</v>
      </c>
      <c r="N53" s="27">
        <f t="shared" si="16"/>
        <v>2.9900081552093969</v>
      </c>
      <c r="O53" s="152">
        <f t="shared" si="17"/>
        <v>3.3629696708778072</v>
      </c>
      <c r="P53" s="52">
        <f t="shared" si="8"/>
        <v>0.12473595264902913</v>
      </c>
    </row>
    <row r="54" spans="1:16" ht="20.100000000000001" customHeight="1" x14ac:dyDescent="0.25">
      <c r="A54" s="38" t="s">
        <v>192</v>
      </c>
      <c r="B54" s="19">
        <v>614.45000000000005</v>
      </c>
      <c r="C54" s="140">
        <v>845.92000000000007</v>
      </c>
      <c r="D54" s="247">
        <f t="shared" si="11"/>
        <v>4.6942352621296276E-3</v>
      </c>
      <c r="E54" s="215">
        <f t="shared" si="12"/>
        <v>6.7177400846388236E-3</v>
      </c>
      <c r="F54" s="52">
        <f>(C54-B54)/B54</f>
        <v>0.37671087964846611</v>
      </c>
      <c r="H54" s="19">
        <v>183.245</v>
      </c>
      <c r="I54" s="140">
        <v>223.79999999999995</v>
      </c>
      <c r="J54" s="247">
        <f t="shared" si="13"/>
        <v>5.1853800608108163E-3</v>
      </c>
      <c r="K54" s="215">
        <f t="shared" si="14"/>
        <v>6.4692470984429483E-3</v>
      </c>
      <c r="L54" s="52">
        <f t="shared" si="15"/>
        <v>0.22131572484924528</v>
      </c>
      <c r="N54" s="27">
        <f t="shared" si="16"/>
        <v>2.9822605582228006</v>
      </c>
      <c r="O54" s="152">
        <f t="shared" si="17"/>
        <v>2.6456402496689986</v>
      </c>
      <c r="P54" s="52">
        <f t="shared" si="8"/>
        <v>-0.11287421135140585</v>
      </c>
    </row>
    <row r="55" spans="1:16" ht="20.100000000000001" customHeight="1" x14ac:dyDescent="0.25">
      <c r="A55" s="38" t="s">
        <v>193</v>
      </c>
      <c r="B55" s="19">
        <v>438.17999999999995</v>
      </c>
      <c r="C55" s="140">
        <v>280.37</v>
      </c>
      <c r="D55" s="247">
        <f t="shared" si="11"/>
        <v>3.3475791474651476E-3</v>
      </c>
      <c r="E55" s="215">
        <f t="shared" si="12"/>
        <v>2.2265140764258875E-3</v>
      </c>
      <c r="F55" s="52">
        <f>(C55-B55)/B55</f>
        <v>-0.36014879729791399</v>
      </c>
      <c r="H55" s="19">
        <v>191.89800000000002</v>
      </c>
      <c r="I55" s="140">
        <v>126.06699999999999</v>
      </c>
      <c r="J55" s="247">
        <f t="shared" si="13"/>
        <v>5.4302385489889173E-3</v>
      </c>
      <c r="K55" s="215">
        <f t="shared" si="14"/>
        <v>3.6441401874861808E-3</v>
      </c>
      <c r="L55" s="52">
        <f t="shared" si="15"/>
        <v>-0.34305203806188717</v>
      </c>
      <c r="N55" s="27">
        <f t="shared" ref="N55:N56" si="19">(H55/B55)*10</f>
        <v>4.3794331096809538</v>
      </c>
      <c r="O55" s="152">
        <f t="shared" ref="O55:O56" si="20">(I55/C55)*10</f>
        <v>4.4964511181652806</v>
      </c>
      <c r="P55" s="52">
        <f t="shared" ref="P55:P56" si="21">(O55-N55)/N55</f>
        <v>2.6719898569897725E-2</v>
      </c>
    </row>
    <row r="56" spans="1:16" ht="20.100000000000001" customHeight="1" x14ac:dyDescent="0.25">
      <c r="A56" s="38" t="s">
        <v>194</v>
      </c>
      <c r="B56" s="19">
        <v>287.53999999999996</v>
      </c>
      <c r="C56" s="140">
        <v>215.49</v>
      </c>
      <c r="D56" s="247">
        <f t="shared" si="11"/>
        <v>2.1967294446623041E-3</v>
      </c>
      <c r="E56" s="215">
        <f t="shared" si="12"/>
        <v>1.7112798028641244E-3</v>
      </c>
      <c r="F56" s="52">
        <f t="shared" si="18"/>
        <v>-0.25057383320581472</v>
      </c>
      <c r="H56" s="19">
        <v>82.665999999999997</v>
      </c>
      <c r="I56" s="140">
        <v>118.60999999999999</v>
      </c>
      <c r="J56" s="247">
        <f t="shared" si="13"/>
        <v>2.3392432432371244E-3</v>
      </c>
      <c r="K56" s="215">
        <f t="shared" si="14"/>
        <v>3.4285853366680884E-3</v>
      </c>
      <c r="L56" s="52">
        <f t="shared" si="15"/>
        <v>0.43480995814482365</v>
      </c>
      <c r="N56" s="27">
        <f t="shared" si="19"/>
        <v>2.8749391389024135</v>
      </c>
      <c r="O56" s="152">
        <f t="shared" si="20"/>
        <v>5.5041997308459774</v>
      </c>
      <c r="P56" s="52">
        <f t="shared" si="21"/>
        <v>0.91454478335404199</v>
      </c>
    </row>
    <row r="57" spans="1:16" ht="20.100000000000001" customHeight="1" x14ac:dyDescent="0.25">
      <c r="A57" s="38" t="s">
        <v>191</v>
      </c>
      <c r="B57" s="19">
        <v>240.59000000000003</v>
      </c>
      <c r="C57" s="140">
        <v>192.05</v>
      </c>
      <c r="D57" s="247">
        <f t="shared" si="11"/>
        <v>1.838043879430006E-3</v>
      </c>
      <c r="E57" s="215">
        <f t="shared" si="12"/>
        <v>1.5251347447215883E-3</v>
      </c>
      <c r="F57" s="52">
        <f t="shared" ref="F57:F58" si="22">(C57-B57)/B57</f>
        <v>-0.20175402136414652</v>
      </c>
      <c r="H57" s="19">
        <v>82.605999999999995</v>
      </c>
      <c r="I57" s="140">
        <v>67.169000000000025</v>
      </c>
      <c r="J57" s="247">
        <f t="shared" si="13"/>
        <v>2.3375453917069402E-3</v>
      </c>
      <c r="K57" s="215">
        <f t="shared" si="14"/>
        <v>1.9416124144562763E-3</v>
      </c>
      <c r="L57" s="52">
        <f t="shared" si="15"/>
        <v>-0.18687504539621783</v>
      </c>
      <c r="N57" s="27">
        <f t="shared" si="16"/>
        <v>3.4334760380730693</v>
      </c>
      <c r="O57" s="152">
        <f t="shared" si="17"/>
        <v>3.4974746159854213</v>
      </c>
      <c r="P57" s="52">
        <f t="shared" ref="P57:P58" si="23">(O57-N57)/N57</f>
        <v>1.8639587753834789E-2</v>
      </c>
    </row>
    <row r="58" spans="1:16" ht="20.100000000000001" customHeight="1" x14ac:dyDescent="0.25">
      <c r="A58" s="38" t="s">
        <v>196</v>
      </c>
      <c r="B58" s="19">
        <v>56.030000000000015</v>
      </c>
      <c r="C58" s="140">
        <v>123.84999999999998</v>
      </c>
      <c r="D58" s="247">
        <f t="shared" si="11"/>
        <v>4.2805436038265615E-4</v>
      </c>
      <c r="E58" s="215">
        <f t="shared" si="12"/>
        <v>9.8353521548434609E-4</v>
      </c>
      <c r="F58" s="52">
        <f t="shared" si="22"/>
        <v>1.2104229876851678</v>
      </c>
      <c r="H58" s="19">
        <v>17.877000000000002</v>
      </c>
      <c r="I58" s="140">
        <v>52.239000000000004</v>
      </c>
      <c r="J58" s="247">
        <f t="shared" si="13"/>
        <v>5.05874863418456E-4</v>
      </c>
      <c r="K58" s="215">
        <f t="shared" si="14"/>
        <v>1.5100402107933925E-3</v>
      </c>
      <c r="L58" s="52">
        <f t="shared" si="15"/>
        <v>1.9221345863399897</v>
      </c>
      <c r="N58" s="27">
        <f t="shared" si="16"/>
        <v>3.1906121720506868</v>
      </c>
      <c r="O58" s="152">
        <f t="shared" si="17"/>
        <v>4.2179249091643127</v>
      </c>
      <c r="P58" s="52">
        <f t="shared" si="23"/>
        <v>0.3219798213373411</v>
      </c>
    </row>
    <row r="59" spans="1:16" ht="20.100000000000001" customHeight="1" x14ac:dyDescent="0.25">
      <c r="A59" s="38" t="s">
        <v>217</v>
      </c>
      <c r="B59" s="19">
        <v>141.55000000000001</v>
      </c>
      <c r="C59" s="140">
        <v>91.480000000000047</v>
      </c>
      <c r="D59" s="247">
        <f t="shared" si="11"/>
        <v>1.0814045103009989E-3</v>
      </c>
      <c r="E59" s="215">
        <f t="shared" si="12"/>
        <v>7.2647397264842995E-4</v>
      </c>
      <c r="F59" s="52">
        <f t="shared" ref="F59:F60" si="24">(C59-B59)/B59</f>
        <v>-0.35372659837513221</v>
      </c>
      <c r="H59" s="19">
        <v>44.213000000000008</v>
      </c>
      <c r="I59" s="140">
        <v>39.852999999999994</v>
      </c>
      <c r="J59" s="247">
        <f t="shared" si="13"/>
        <v>1.2511184950674159E-3</v>
      </c>
      <c r="K59" s="215">
        <f t="shared" si="14"/>
        <v>1.1520058293755444E-3</v>
      </c>
      <c r="L59" s="52">
        <f t="shared" si="15"/>
        <v>-9.8613529957252685E-2</v>
      </c>
      <c r="N59" s="27">
        <f t="shared" si="16"/>
        <v>3.123489932885906</v>
      </c>
      <c r="O59" s="152">
        <f t="shared" si="17"/>
        <v>4.3564713598600759</v>
      </c>
      <c r="P59" s="52">
        <f t="shared" ref="P59" si="25">(O59-N59)/N59</f>
        <v>0.39474480579963755</v>
      </c>
    </row>
    <row r="60" spans="1:16" ht="20.100000000000001" customHeight="1" x14ac:dyDescent="0.25">
      <c r="A60" s="38" t="s">
        <v>189</v>
      </c>
      <c r="B60" s="19">
        <v>84.38</v>
      </c>
      <c r="C60" s="140">
        <v>52.560000000000009</v>
      </c>
      <c r="D60" s="247">
        <f t="shared" si="11"/>
        <v>6.4464085184880453E-4</v>
      </c>
      <c r="E60" s="215">
        <f t="shared" si="12"/>
        <v>4.1739693924793903E-4</v>
      </c>
      <c r="F60" s="52">
        <f t="shared" si="24"/>
        <v>-0.3771035790471674</v>
      </c>
      <c r="H60" s="19">
        <v>42.905000000000001</v>
      </c>
      <c r="I60" s="140">
        <v>33.26</v>
      </c>
      <c r="J60" s="247">
        <f t="shared" si="13"/>
        <v>1.2141053317093948E-3</v>
      </c>
      <c r="K60" s="215">
        <f t="shared" si="14"/>
        <v>9.6142608799916214E-4</v>
      </c>
      <c r="L60" s="52">
        <f t="shared" si="15"/>
        <v>-0.22479897447849909</v>
      </c>
      <c r="N60" s="27">
        <f t="shared" ref="N60" si="26">(H60/B60)*10</f>
        <v>5.0847357193647795</v>
      </c>
      <c r="O60" s="152">
        <f t="shared" ref="O60" si="27">(I60/C60)*10</f>
        <v>6.3280060882800591</v>
      </c>
      <c r="P60" s="52">
        <f t="shared" ref="P60" si="28">(O60-N60)/N60</f>
        <v>0.24451032217473784</v>
      </c>
    </row>
    <row r="61" spans="1:16" ht="20.100000000000001" customHeight="1" thickBot="1" x14ac:dyDescent="0.3">
      <c r="A61" s="8" t="s">
        <v>17</v>
      </c>
      <c r="B61" s="19">
        <f>B62-SUM(B39:B60)</f>
        <v>130.97999999999593</v>
      </c>
      <c r="C61" s="140">
        <f>C62-SUM(C39:C60)</f>
        <v>93.820000000006985</v>
      </c>
      <c r="D61" s="247">
        <f t="shared" si="11"/>
        <v>1.000652509779021E-3</v>
      </c>
      <c r="E61" s="215">
        <f t="shared" si="12"/>
        <v>7.4505671309445492E-4</v>
      </c>
      <c r="F61" s="52">
        <f t="shared" si="18"/>
        <v>-0.28370743624973355</v>
      </c>
      <c r="H61" s="19">
        <f>H62-SUM(H39:H60)</f>
        <v>62.312000000005355</v>
      </c>
      <c r="I61" s="140">
        <f>I62-SUM(I39:I60)</f>
        <v>55.539999999986321</v>
      </c>
      <c r="J61" s="247">
        <f t="shared" si="13"/>
        <v>1.7632754091477056E-3</v>
      </c>
      <c r="K61" s="215">
        <f t="shared" si="14"/>
        <v>1.6054601601761971E-3</v>
      </c>
      <c r="L61" s="52">
        <f t="shared" si="15"/>
        <v>-0.10867890614999441</v>
      </c>
      <c r="N61" s="27">
        <f t="shared" si="16"/>
        <v>4.7573675370291104</v>
      </c>
      <c r="O61" s="152">
        <f t="shared" si="17"/>
        <v>5.9198465146005317</v>
      </c>
      <c r="P61" s="52">
        <f t="shared" si="8"/>
        <v>0.24435340942721617</v>
      </c>
    </row>
    <row r="62" spans="1:16" ht="26.25" customHeight="1" thickBot="1" x14ac:dyDescent="0.3">
      <c r="A62" s="12" t="s">
        <v>18</v>
      </c>
      <c r="B62" s="17">
        <v>130894.58999999998</v>
      </c>
      <c r="C62" s="145">
        <v>125923.30000000002</v>
      </c>
      <c r="D62" s="253">
        <f>SUM(D39:D61)</f>
        <v>1</v>
      </c>
      <c r="E62" s="254">
        <f>SUM(E39:E61)</f>
        <v>1</v>
      </c>
      <c r="F62" s="57">
        <f t="shared" si="18"/>
        <v>-3.7979338947468841E-2</v>
      </c>
      <c r="G62" s="1"/>
      <c r="H62" s="17">
        <v>35338.779000000002</v>
      </c>
      <c r="I62" s="145">
        <v>34594.442999999999</v>
      </c>
      <c r="J62" s="253">
        <f>SUM(J39:J61)</f>
        <v>0.99999999999999978</v>
      </c>
      <c r="K62" s="254">
        <f>SUM(K39:K61)</f>
        <v>0.99999999999999967</v>
      </c>
      <c r="L62" s="57">
        <f t="shared" si="15"/>
        <v>-2.1062866942856258E-2</v>
      </c>
      <c r="M62" s="1"/>
      <c r="N62" s="29">
        <f t="shared" si="16"/>
        <v>2.6997891203906903</v>
      </c>
      <c r="O62" s="146">
        <f t="shared" si="17"/>
        <v>2.7472630561619651</v>
      </c>
      <c r="P62" s="57">
        <f t="shared" si="8"/>
        <v>1.7584312571940718E-2</v>
      </c>
    </row>
    <row r="64" spans="1:16" ht="15.75" thickBot="1" x14ac:dyDescent="0.3"/>
    <row r="65" spans="1:16" x14ac:dyDescent="0.25">
      <c r="A65" s="353" t="s">
        <v>15</v>
      </c>
      <c r="B65" s="347" t="s">
        <v>1</v>
      </c>
      <c r="C65" s="340"/>
      <c r="D65" s="347" t="s">
        <v>104</v>
      </c>
      <c r="E65" s="340"/>
      <c r="F65" s="130" t="s">
        <v>0</v>
      </c>
      <c r="H65" s="356" t="s">
        <v>19</v>
      </c>
      <c r="I65" s="357"/>
      <c r="J65" s="347" t="s">
        <v>104</v>
      </c>
      <c r="K65" s="345"/>
      <c r="L65" s="130" t="s">
        <v>0</v>
      </c>
      <c r="N65" s="339" t="s">
        <v>22</v>
      </c>
      <c r="O65" s="340"/>
      <c r="P65" s="130" t="s">
        <v>0</v>
      </c>
    </row>
    <row r="66" spans="1:16" x14ac:dyDescent="0.25">
      <c r="A66" s="354"/>
      <c r="B66" s="348" t="str">
        <f>B5</f>
        <v>jan-maio</v>
      </c>
      <c r="C66" s="342"/>
      <c r="D66" s="348" t="str">
        <f>B5</f>
        <v>jan-maio</v>
      </c>
      <c r="E66" s="342"/>
      <c r="F66" s="131" t="str">
        <f>F37</f>
        <v>2023/2022</v>
      </c>
      <c r="H66" s="337" t="str">
        <f>B5</f>
        <v>jan-maio</v>
      </c>
      <c r="I66" s="342"/>
      <c r="J66" s="348" t="str">
        <f>B5</f>
        <v>jan-maio</v>
      </c>
      <c r="K66" s="338"/>
      <c r="L66" s="131" t="str">
        <f>L37</f>
        <v>2023/2022</v>
      </c>
      <c r="N66" s="337" t="str">
        <f>B5</f>
        <v>jan-maio</v>
      </c>
      <c r="O66" s="338"/>
      <c r="P66" s="131" t="str">
        <f>P37</f>
        <v>2023/2022</v>
      </c>
    </row>
    <row r="67" spans="1:16" ht="19.5" customHeight="1" thickBot="1" x14ac:dyDescent="0.3">
      <c r="A67" s="355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163</v>
      </c>
      <c r="B68" s="39">
        <v>45803.539999999994</v>
      </c>
      <c r="C68" s="147">
        <v>43043.609999999993</v>
      </c>
      <c r="D68" s="247">
        <f>B68/$B$96</f>
        <v>0.27154562853033903</v>
      </c>
      <c r="E68" s="246">
        <f>C68/$C$96</f>
        <v>0.25172063878813694</v>
      </c>
      <c r="F68" s="61">
        <f t="shared" ref="F68:F75" si="29">(C68-B68)/B68</f>
        <v>-6.0255823021539395E-2</v>
      </c>
      <c r="H68" s="19">
        <v>15000.931000000002</v>
      </c>
      <c r="I68" s="147">
        <v>15682.526000000003</v>
      </c>
      <c r="J68" s="245">
        <f>H68/$H$96</f>
        <v>0.23655935801648645</v>
      </c>
      <c r="K68" s="246">
        <f>I68/$I$96</f>
        <v>0.23366565428852393</v>
      </c>
      <c r="L68" s="61">
        <f t="shared" ref="L68:L96" si="30">(I68-H68)/H68</f>
        <v>4.5436846553057346E-2</v>
      </c>
      <c r="N68" s="41">
        <f t="shared" ref="N68:N96" si="31">(H68/B68)*10</f>
        <v>3.2750593076430343</v>
      </c>
      <c r="O68" s="149">
        <f t="shared" ref="O68:O96" si="32">(I68/C68)*10</f>
        <v>3.6434039802888298</v>
      </c>
      <c r="P68" s="61">
        <f t="shared" si="8"/>
        <v>0.11246961903443591</v>
      </c>
    </row>
    <row r="69" spans="1:16" ht="20.100000000000001" customHeight="1" x14ac:dyDescent="0.25">
      <c r="A69" s="38" t="s">
        <v>165</v>
      </c>
      <c r="B69" s="19">
        <v>26649.980000000007</v>
      </c>
      <c r="C69" s="140">
        <v>28304.7</v>
      </c>
      <c r="D69" s="247">
        <f t="shared" ref="D69:D95" si="33">B69/$B$96</f>
        <v>0.15799402337507029</v>
      </c>
      <c r="E69" s="215">
        <f t="shared" ref="E69:E95" si="34">C69/$C$96</f>
        <v>0.16552694266829807</v>
      </c>
      <c r="F69" s="52">
        <f t="shared" si="29"/>
        <v>6.2090853351484447E-2</v>
      </c>
      <c r="H69" s="19">
        <v>10837.413999999999</v>
      </c>
      <c r="I69" s="140">
        <v>12175.165000000001</v>
      </c>
      <c r="J69" s="214">
        <f t="shared" ref="J69:J96" si="35">H69/$H$96</f>
        <v>0.17090217256508158</v>
      </c>
      <c r="K69" s="215">
        <f t="shared" ref="K69:K96" si="36">I69/$I$96</f>
        <v>0.18140686620227736</v>
      </c>
      <c r="L69" s="52">
        <f t="shared" si="30"/>
        <v>0.12343821136666018</v>
      </c>
      <c r="N69" s="40">
        <f t="shared" si="31"/>
        <v>4.0665749092494616</v>
      </c>
      <c r="O69" s="143">
        <f t="shared" si="32"/>
        <v>4.3014640678049938</v>
      </c>
      <c r="P69" s="52">
        <f t="shared" si="8"/>
        <v>5.7760932430206718E-2</v>
      </c>
    </row>
    <row r="70" spans="1:16" ht="20.100000000000001" customHeight="1" x14ac:dyDescent="0.25">
      <c r="A70" s="38" t="s">
        <v>168</v>
      </c>
      <c r="B70" s="19">
        <v>29435.760000000002</v>
      </c>
      <c r="C70" s="140">
        <v>25333.880000000005</v>
      </c>
      <c r="D70" s="247">
        <f t="shared" si="33"/>
        <v>0.17450948006351069</v>
      </c>
      <c r="E70" s="215">
        <f t="shared" si="34"/>
        <v>0.14815347635995235</v>
      </c>
      <c r="F70" s="52">
        <f t="shared" si="29"/>
        <v>-0.13935023250631196</v>
      </c>
      <c r="H70" s="19">
        <v>11740.798999999997</v>
      </c>
      <c r="I70" s="140">
        <v>10408.590000000002</v>
      </c>
      <c r="J70" s="214">
        <f t="shared" si="35"/>
        <v>0.18514823340235384</v>
      </c>
      <c r="K70" s="215">
        <f t="shared" si="36"/>
        <v>0.15508534738415145</v>
      </c>
      <c r="L70" s="52">
        <f t="shared" si="30"/>
        <v>-0.11346834231639563</v>
      </c>
      <c r="N70" s="40">
        <f t="shared" si="31"/>
        <v>3.9886175862284503</v>
      </c>
      <c r="O70" s="143">
        <f t="shared" si="32"/>
        <v>4.1085652888542938</v>
      </c>
      <c r="P70" s="52">
        <f t="shared" si="8"/>
        <v>3.0072500066185451E-2</v>
      </c>
    </row>
    <row r="71" spans="1:16" ht="20.100000000000001" customHeight="1" x14ac:dyDescent="0.25">
      <c r="A71" s="38" t="s">
        <v>166</v>
      </c>
      <c r="B71" s="19">
        <v>19484.179999999997</v>
      </c>
      <c r="C71" s="140">
        <v>18231.16</v>
      </c>
      <c r="D71" s="247">
        <f t="shared" si="33"/>
        <v>0.11551168107308432</v>
      </c>
      <c r="E71" s="215">
        <f t="shared" si="34"/>
        <v>0.10661650454152734</v>
      </c>
      <c r="F71" s="52">
        <f t="shared" si="29"/>
        <v>-6.430960912904711E-2</v>
      </c>
      <c r="H71" s="19">
        <v>6535.4049999999997</v>
      </c>
      <c r="I71" s="140">
        <v>6876.9900000000007</v>
      </c>
      <c r="J71" s="214">
        <f t="shared" si="35"/>
        <v>0.10306101742470086</v>
      </c>
      <c r="K71" s="215">
        <f t="shared" si="36"/>
        <v>0.10246540435422431</v>
      </c>
      <c r="L71" s="52">
        <f t="shared" si="30"/>
        <v>5.2266844977472852E-2</v>
      </c>
      <c r="N71" s="40">
        <f t="shared" si="31"/>
        <v>3.3542109547335333</v>
      </c>
      <c r="O71" s="143">
        <f t="shared" si="32"/>
        <v>3.7721077539772567</v>
      </c>
      <c r="P71" s="52">
        <f t="shared" si="8"/>
        <v>0.12458870502881719</v>
      </c>
    </row>
    <row r="72" spans="1:16" ht="20.100000000000001" customHeight="1" x14ac:dyDescent="0.25">
      <c r="A72" s="38" t="s">
        <v>171</v>
      </c>
      <c r="B72" s="19">
        <v>14824.300000000003</v>
      </c>
      <c r="C72" s="140">
        <v>14324.21</v>
      </c>
      <c r="D72" s="247">
        <f t="shared" si="33"/>
        <v>8.7885649472121727E-2</v>
      </c>
      <c r="E72" s="215">
        <f t="shared" si="34"/>
        <v>8.3768515032438484E-2</v>
      </c>
      <c r="F72" s="52">
        <f t="shared" si="29"/>
        <v>-3.3734476501420217E-2</v>
      </c>
      <c r="H72" s="19">
        <v>6483.8090000000011</v>
      </c>
      <c r="I72" s="140">
        <v>6806.7540000000008</v>
      </c>
      <c r="J72" s="214">
        <f t="shared" si="35"/>
        <v>0.10224736681620074</v>
      </c>
      <c r="K72" s="215">
        <f t="shared" si="36"/>
        <v>0.10141890579304809</v>
      </c>
      <c r="L72" s="52">
        <f t="shared" si="30"/>
        <v>4.9807913835833176E-2</v>
      </c>
      <c r="N72" s="40">
        <f t="shared" si="31"/>
        <v>4.3737707682656177</v>
      </c>
      <c r="O72" s="143">
        <f t="shared" si="32"/>
        <v>4.7519227936479576</v>
      </c>
      <c r="P72" s="52">
        <f t="shared" ref="P72:P75" si="37">(O72-N72)/N72</f>
        <v>8.6459040818065755E-2</v>
      </c>
    </row>
    <row r="73" spans="1:16" ht="20.100000000000001" customHeight="1" x14ac:dyDescent="0.25">
      <c r="A73" s="38" t="s">
        <v>180</v>
      </c>
      <c r="B73" s="19">
        <v>1996.0100000000002</v>
      </c>
      <c r="C73" s="140">
        <v>11464.849999999999</v>
      </c>
      <c r="D73" s="247">
        <f t="shared" si="33"/>
        <v>1.1833316595242248E-2</v>
      </c>
      <c r="E73" s="215">
        <f t="shared" si="34"/>
        <v>6.7046870966681743E-2</v>
      </c>
      <c r="F73" s="52">
        <f t="shared" si="29"/>
        <v>4.7438840486771099</v>
      </c>
      <c r="H73" s="19">
        <v>443.59300000000007</v>
      </c>
      <c r="I73" s="140">
        <v>2272.335</v>
      </c>
      <c r="J73" s="214">
        <f t="shared" si="35"/>
        <v>6.9953041781611602E-3</v>
      </c>
      <c r="K73" s="215">
        <f t="shared" si="36"/>
        <v>3.3857214363152525E-2</v>
      </c>
      <c r="L73" s="52">
        <f t="shared" si="30"/>
        <v>4.1225673083209147</v>
      </c>
      <c r="N73" s="40">
        <f t="shared" si="31"/>
        <v>2.2223986853773279</v>
      </c>
      <c r="O73" s="143">
        <f t="shared" si="32"/>
        <v>1.9820015089599954</v>
      </c>
      <c r="P73" s="52">
        <f t="shared" si="37"/>
        <v>-0.10817013976793137</v>
      </c>
    </row>
    <row r="74" spans="1:16" ht="20.100000000000001" customHeight="1" x14ac:dyDescent="0.25">
      <c r="A74" s="38" t="s">
        <v>170</v>
      </c>
      <c r="B74" s="19">
        <v>6005.64</v>
      </c>
      <c r="C74" s="140">
        <v>4400.7700000000004</v>
      </c>
      <c r="D74" s="247">
        <f t="shared" si="33"/>
        <v>3.5604350417608455E-2</v>
      </c>
      <c r="E74" s="215">
        <f t="shared" si="34"/>
        <v>2.5735867311307524E-2</v>
      </c>
      <c r="F74" s="52">
        <f t="shared" si="29"/>
        <v>-0.26722713982190072</v>
      </c>
      <c r="H74" s="19">
        <v>2548.4250000000006</v>
      </c>
      <c r="I74" s="140">
        <v>2150.0360000000001</v>
      </c>
      <c r="J74" s="214">
        <f t="shared" si="35"/>
        <v>4.0187757810042891E-2</v>
      </c>
      <c r="K74" s="215">
        <f t="shared" si="36"/>
        <v>3.2034990325147922E-2</v>
      </c>
      <c r="L74" s="52">
        <f t="shared" si="30"/>
        <v>-0.15632753563475499</v>
      </c>
      <c r="N74" s="40">
        <f t="shared" si="31"/>
        <v>4.2433862169560621</v>
      </c>
      <c r="O74" s="143">
        <f t="shared" si="32"/>
        <v>4.8855904762121174</v>
      </c>
      <c r="P74" s="52">
        <f t="shared" si="37"/>
        <v>0.15134240119126657</v>
      </c>
    </row>
    <row r="75" spans="1:16" ht="20.100000000000001" customHeight="1" x14ac:dyDescent="0.25">
      <c r="A75" s="38" t="s">
        <v>183</v>
      </c>
      <c r="B75" s="19">
        <v>2490.8299999999995</v>
      </c>
      <c r="C75" s="140">
        <v>2722.9099999999994</v>
      </c>
      <c r="D75" s="247">
        <f t="shared" si="33"/>
        <v>1.4766849852920197E-2</v>
      </c>
      <c r="E75" s="215">
        <f t="shared" si="34"/>
        <v>1.5923679369890351E-2</v>
      </c>
      <c r="F75" s="52">
        <f t="shared" si="29"/>
        <v>9.3173761356656212E-2</v>
      </c>
      <c r="H75" s="19">
        <v>1135.4859999999999</v>
      </c>
      <c r="I75" s="140">
        <v>1362.885</v>
      </c>
      <c r="J75" s="214">
        <f t="shared" si="35"/>
        <v>1.7906211234269932E-2</v>
      </c>
      <c r="K75" s="215">
        <f t="shared" si="36"/>
        <v>2.0306640348947285E-2</v>
      </c>
      <c r="L75" s="52">
        <f t="shared" si="30"/>
        <v>0.2002657892743725</v>
      </c>
      <c r="N75" s="40">
        <f t="shared" si="31"/>
        <v>4.5586651838945258</v>
      </c>
      <c r="O75" s="143">
        <f t="shared" si="32"/>
        <v>5.0052517343577287</v>
      </c>
      <c r="P75" s="52">
        <f t="shared" si="37"/>
        <v>9.7964323425410754E-2</v>
      </c>
    </row>
    <row r="76" spans="1:16" ht="20.100000000000001" customHeight="1" x14ac:dyDescent="0.25">
      <c r="A76" s="38" t="s">
        <v>179</v>
      </c>
      <c r="B76" s="19">
        <v>3825.2699999999991</v>
      </c>
      <c r="C76" s="140">
        <v>3262.5900000000006</v>
      </c>
      <c r="D76" s="247">
        <f t="shared" si="33"/>
        <v>2.2678058212274636E-2</v>
      </c>
      <c r="E76" s="215">
        <f t="shared" si="34"/>
        <v>1.9079748164798165E-2</v>
      </c>
      <c r="F76" s="52">
        <f t="shared" ref="F76:F81" si="38">(C76-B76)/B76</f>
        <v>-0.14709549914123674</v>
      </c>
      <c r="H76" s="19">
        <v>1479.0930000000003</v>
      </c>
      <c r="I76" s="140">
        <v>1261.5810000000001</v>
      </c>
      <c r="J76" s="214">
        <f t="shared" si="35"/>
        <v>2.3324771677616478E-2</v>
      </c>
      <c r="K76" s="215">
        <f t="shared" si="36"/>
        <v>1.879723647854754E-2</v>
      </c>
      <c r="L76" s="52">
        <f t="shared" si="30"/>
        <v>-0.1470576900843964</v>
      </c>
      <c r="N76" s="40">
        <f t="shared" si="31"/>
        <v>3.8666368648487577</v>
      </c>
      <c r="O76" s="143">
        <f t="shared" si="32"/>
        <v>3.8668082719557155</v>
      </c>
      <c r="P76" s="52">
        <f t="shared" ref="P76:P81" si="39">(O76-N76)/N76</f>
        <v>4.4329765878996841E-5</v>
      </c>
    </row>
    <row r="77" spans="1:16" ht="20.100000000000001" customHeight="1" x14ac:dyDescent="0.25">
      <c r="A77" s="38" t="s">
        <v>181</v>
      </c>
      <c r="B77" s="19">
        <v>410.61999999999995</v>
      </c>
      <c r="C77" s="140">
        <v>591.70999999999992</v>
      </c>
      <c r="D77" s="247">
        <f t="shared" si="33"/>
        <v>2.4343547679312083E-3</v>
      </c>
      <c r="E77" s="215">
        <f t="shared" si="34"/>
        <v>3.460342178021976E-3</v>
      </c>
      <c r="F77" s="52">
        <f t="shared" si="38"/>
        <v>0.44101602454824412</v>
      </c>
      <c r="H77" s="19">
        <v>746.84299999999985</v>
      </c>
      <c r="I77" s="140">
        <v>1161.829</v>
      </c>
      <c r="J77" s="214">
        <f t="shared" si="35"/>
        <v>1.1777449054269147E-2</v>
      </c>
      <c r="K77" s="215">
        <f t="shared" si="36"/>
        <v>1.731095701396455E-2</v>
      </c>
      <c r="L77" s="52">
        <f t="shared" si="30"/>
        <v>0.55565359787800139</v>
      </c>
      <c r="N77" s="40">
        <f t="shared" si="31"/>
        <v>18.188178851492861</v>
      </c>
      <c r="O77" s="143">
        <f t="shared" si="32"/>
        <v>19.635108414594988</v>
      </c>
      <c r="P77" s="52">
        <f t="shared" si="39"/>
        <v>7.9553295297806331E-2</v>
      </c>
    </row>
    <row r="78" spans="1:16" ht="20.100000000000001" customHeight="1" x14ac:dyDescent="0.25">
      <c r="A78" s="38" t="s">
        <v>182</v>
      </c>
      <c r="B78" s="19">
        <v>3377.46</v>
      </c>
      <c r="C78" s="140">
        <v>3286.7599999999998</v>
      </c>
      <c r="D78" s="247">
        <f t="shared" si="33"/>
        <v>2.0023223063895913E-2</v>
      </c>
      <c r="E78" s="215">
        <f t="shared" si="34"/>
        <v>1.9221095227451811E-2</v>
      </c>
      <c r="F78" s="52">
        <f t="shared" si="38"/>
        <v>-2.685450012731469E-2</v>
      </c>
      <c r="H78" s="19">
        <v>1231.2639999999999</v>
      </c>
      <c r="I78" s="140">
        <v>1152.8560000000002</v>
      </c>
      <c r="J78" s="214">
        <f t="shared" si="35"/>
        <v>1.941659630251023E-2</v>
      </c>
      <c r="K78" s="215">
        <f t="shared" si="36"/>
        <v>1.7177261592963438E-2</v>
      </c>
      <c r="L78" s="52">
        <f t="shared" si="30"/>
        <v>-6.3680900278087954E-2</v>
      </c>
      <c r="N78" s="40">
        <f t="shared" si="31"/>
        <v>3.6455324415389074</v>
      </c>
      <c r="O78" s="143">
        <f t="shared" si="32"/>
        <v>3.5075758497730298</v>
      </c>
      <c r="P78" s="52">
        <f t="shared" si="39"/>
        <v>-3.784264547859606E-2</v>
      </c>
    </row>
    <row r="79" spans="1:16" ht="20.100000000000001" customHeight="1" x14ac:dyDescent="0.25">
      <c r="A79" s="38" t="s">
        <v>198</v>
      </c>
      <c r="B79" s="19">
        <v>950.5200000000001</v>
      </c>
      <c r="C79" s="140">
        <v>990.47</v>
      </c>
      <c r="D79" s="247">
        <f t="shared" si="33"/>
        <v>5.6351441576493414E-3</v>
      </c>
      <c r="E79" s="215">
        <f t="shared" si="34"/>
        <v>5.7923055501266285E-3</v>
      </c>
      <c r="F79" s="52">
        <f t="shared" si="38"/>
        <v>4.2029625888987003E-2</v>
      </c>
      <c r="H79" s="19">
        <v>621.89799999999991</v>
      </c>
      <c r="I79" s="140">
        <v>815.1329999999997</v>
      </c>
      <c r="J79" s="214">
        <f t="shared" si="35"/>
        <v>9.8071107474420657E-3</v>
      </c>
      <c r="K79" s="215">
        <f t="shared" si="36"/>
        <v>1.214527466921893E-2</v>
      </c>
      <c r="L79" s="52">
        <f t="shared" si="30"/>
        <v>0.31071815635361394</v>
      </c>
      <c r="N79" s="40">
        <f t="shared" si="31"/>
        <v>6.5427134621049508</v>
      </c>
      <c r="O79" s="143">
        <f t="shared" si="32"/>
        <v>8.2297596090744758</v>
      </c>
      <c r="P79" s="52">
        <f t="shared" si="39"/>
        <v>0.25785114337358755</v>
      </c>
    </row>
    <row r="80" spans="1:16" ht="20.100000000000001" customHeight="1" x14ac:dyDescent="0.25">
      <c r="A80" s="38" t="s">
        <v>206</v>
      </c>
      <c r="B80" s="19">
        <v>2698.45</v>
      </c>
      <c r="C80" s="140">
        <v>3149.1099999999992</v>
      </c>
      <c r="D80" s="247">
        <f t="shared" si="33"/>
        <v>1.5997722038682893E-2</v>
      </c>
      <c r="E80" s="215">
        <f t="shared" si="34"/>
        <v>1.841611288677018E-2</v>
      </c>
      <c r="F80" s="52">
        <f t="shared" si="38"/>
        <v>0.16700698549167092</v>
      </c>
      <c r="H80" s="19">
        <v>678.053</v>
      </c>
      <c r="I80" s="140">
        <v>770.60399999999981</v>
      </c>
      <c r="J80" s="214">
        <f t="shared" si="35"/>
        <v>1.0692655167946086E-2</v>
      </c>
      <c r="K80" s="215">
        <f t="shared" si="36"/>
        <v>1.1481803878874718E-2</v>
      </c>
      <c r="L80" s="52">
        <f t="shared" si="30"/>
        <v>0.13649522972392986</v>
      </c>
      <c r="N80" s="40">
        <f t="shared" si="31"/>
        <v>2.5127499119865111</v>
      </c>
      <c r="O80" s="143">
        <f t="shared" si="32"/>
        <v>2.4470532944228687</v>
      </c>
      <c r="P80" s="52">
        <f t="shared" si="39"/>
        <v>-2.6145306880820656E-2</v>
      </c>
    </row>
    <row r="81" spans="1:16" ht="20.100000000000001" customHeight="1" x14ac:dyDescent="0.25">
      <c r="A81" s="38" t="s">
        <v>199</v>
      </c>
      <c r="B81" s="19">
        <v>1458.06</v>
      </c>
      <c r="C81" s="140">
        <v>2204.54</v>
      </c>
      <c r="D81" s="247">
        <f t="shared" si="33"/>
        <v>8.6440877524956838E-3</v>
      </c>
      <c r="E81" s="215">
        <f t="shared" si="34"/>
        <v>1.2892232250826533E-2</v>
      </c>
      <c r="F81" s="52">
        <f t="shared" si="38"/>
        <v>0.51196795742287704</v>
      </c>
      <c r="H81" s="19">
        <v>312.99799999999999</v>
      </c>
      <c r="I81" s="140">
        <v>466.33300000000003</v>
      </c>
      <c r="J81" s="214">
        <f t="shared" si="35"/>
        <v>4.9358673765277777E-3</v>
      </c>
      <c r="K81" s="215">
        <f t="shared" si="36"/>
        <v>6.9482432588557613E-3</v>
      </c>
      <c r="L81" s="52">
        <f t="shared" si="30"/>
        <v>0.48989130920964363</v>
      </c>
      <c r="N81" s="40">
        <f t="shared" si="31"/>
        <v>2.1466743481063881</v>
      </c>
      <c r="O81" s="143">
        <f t="shared" si="32"/>
        <v>2.1153301822602448</v>
      </c>
      <c r="P81" s="52">
        <f t="shared" si="39"/>
        <v>-1.4601267245678151E-2</v>
      </c>
    </row>
    <row r="82" spans="1:16" ht="20.100000000000001" customHeight="1" x14ac:dyDescent="0.25">
      <c r="A82" s="38" t="s">
        <v>207</v>
      </c>
      <c r="B82" s="19">
        <v>698.88000000000011</v>
      </c>
      <c r="C82" s="140">
        <v>1004.71</v>
      </c>
      <c r="D82" s="247">
        <f t="shared" si="33"/>
        <v>4.1433000346104993E-3</v>
      </c>
      <c r="E82" s="215">
        <f t="shared" si="34"/>
        <v>5.8755816019341574E-3</v>
      </c>
      <c r="F82" s="52">
        <f t="shared" ref="F82:F93" si="40">(C82-B82)/B82</f>
        <v>0.43760016025641008</v>
      </c>
      <c r="H82" s="19">
        <v>229.93799999999999</v>
      </c>
      <c r="I82" s="140">
        <v>349.28699999999992</v>
      </c>
      <c r="J82" s="214">
        <f t="shared" si="35"/>
        <v>3.6260406546496913E-3</v>
      </c>
      <c r="K82" s="215">
        <f t="shared" si="36"/>
        <v>5.2042875866729387E-3</v>
      </c>
      <c r="L82" s="52">
        <f t="shared" si="30"/>
        <v>0.51904861310440176</v>
      </c>
      <c r="N82" s="40">
        <f t="shared" si="31"/>
        <v>3.2900927197802194</v>
      </c>
      <c r="O82" s="143">
        <f t="shared" si="32"/>
        <v>3.4764957052283734</v>
      </c>
      <c r="P82" s="52">
        <f t="shared" ref="P82:P87" si="41">(O82-N82)/N82</f>
        <v>5.6655845693189391E-2</v>
      </c>
    </row>
    <row r="83" spans="1:16" ht="20.100000000000001" customHeight="1" x14ac:dyDescent="0.25">
      <c r="A83" s="38" t="s">
        <v>201</v>
      </c>
      <c r="B83" s="19">
        <v>1201.3600000000001</v>
      </c>
      <c r="C83" s="140">
        <v>721.56</v>
      </c>
      <c r="D83" s="247">
        <f t="shared" si="33"/>
        <v>7.1222454921870265E-3</v>
      </c>
      <c r="E83" s="215">
        <f t="shared" si="34"/>
        <v>4.219709827404535E-3</v>
      </c>
      <c r="F83" s="52">
        <f t="shared" si="40"/>
        <v>-0.39938070187121272</v>
      </c>
      <c r="H83" s="19">
        <v>515.0440000000001</v>
      </c>
      <c r="I83" s="140">
        <v>338.47499999999997</v>
      </c>
      <c r="J83" s="214">
        <f t="shared" si="35"/>
        <v>8.1220610900912243E-3</v>
      </c>
      <c r="K83" s="215">
        <f t="shared" si="36"/>
        <v>5.0431915327484944E-3</v>
      </c>
      <c r="L83" s="52">
        <f t="shared" si="30"/>
        <v>-0.34282313744068488</v>
      </c>
      <c r="N83" s="40">
        <f t="shared" si="31"/>
        <v>4.2871745355264039</v>
      </c>
      <c r="O83" s="143">
        <f t="shared" si="32"/>
        <v>4.6908780974555135</v>
      </c>
      <c r="P83" s="52">
        <f t="shared" si="41"/>
        <v>9.4165413277148183E-2</v>
      </c>
    </row>
    <row r="84" spans="1:16" ht="20.100000000000001" customHeight="1" x14ac:dyDescent="0.25">
      <c r="A84" s="38" t="s">
        <v>203</v>
      </c>
      <c r="B84" s="19">
        <v>620.66000000000008</v>
      </c>
      <c r="C84" s="140">
        <v>616.15</v>
      </c>
      <c r="D84" s="247">
        <f t="shared" si="33"/>
        <v>3.6795738889099021E-3</v>
      </c>
      <c r="E84" s="215">
        <f t="shared" si="34"/>
        <v>3.6032682107590558E-3</v>
      </c>
      <c r="F84" s="52">
        <f t="shared" si="40"/>
        <v>-7.2664582863405146E-3</v>
      </c>
      <c r="H84" s="19">
        <v>321.61200000000002</v>
      </c>
      <c r="I84" s="140">
        <v>281.66399999999999</v>
      </c>
      <c r="J84" s="214">
        <f t="shared" si="35"/>
        <v>5.0717070994059123E-3</v>
      </c>
      <c r="K84" s="215">
        <f t="shared" si="36"/>
        <v>4.1967220618363893E-3</v>
      </c>
      <c r="L84" s="52">
        <f t="shared" si="30"/>
        <v>-0.12421178314242017</v>
      </c>
      <c r="N84" s="40">
        <f t="shared" si="31"/>
        <v>5.1817742403248159</v>
      </c>
      <c r="O84" s="143">
        <f t="shared" si="32"/>
        <v>4.571354377992372</v>
      </c>
      <c r="P84" s="52">
        <f t="shared" si="41"/>
        <v>-0.11780132325760688</v>
      </c>
    </row>
    <row r="85" spans="1:16" ht="20.100000000000001" customHeight="1" x14ac:dyDescent="0.25">
      <c r="A85" s="38" t="s">
        <v>213</v>
      </c>
      <c r="B85" s="19">
        <v>143.99</v>
      </c>
      <c r="C85" s="140">
        <v>194.63</v>
      </c>
      <c r="D85" s="247">
        <f t="shared" si="33"/>
        <v>8.5364264535194273E-4</v>
      </c>
      <c r="E85" s="215">
        <f t="shared" si="34"/>
        <v>1.1382035086586627E-3</v>
      </c>
      <c r="F85" s="52">
        <f t="shared" si="40"/>
        <v>0.35169108965900397</v>
      </c>
      <c r="H85" s="19">
        <v>121.946</v>
      </c>
      <c r="I85" s="140">
        <v>218.30599999999998</v>
      </c>
      <c r="J85" s="214">
        <f t="shared" si="35"/>
        <v>1.9230451411768011E-3</v>
      </c>
      <c r="K85" s="215">
        <f t="shared" si="36"/>
        <v>3.2527039537578635E-3</v>
      </c>
      <c r="L85" s="52">
        <f t="shared" si="30"/>
        <v>0.79018581995309389</v>
      </c>
      <c r="N85" s="40">
        <f t="shared" si="31"/>
        <v>8.4690603514132921</v>
      </c>
      <c r="O85" s="143">
        <f t="shared" si="32"/>
        <v>11.216462004829676</v>
      </c>
      <c r="P85" s="52">
        <f t="shared" si="41"/>
        <v>0.32440454305629146</v>
      </c>
    </row>
    <row r="86" spans="1:16" ht="20.100000000000001" customHeight="1" x14ac:dyDescent="0.25">
      <c r="A86" s="38" t="s">
        <v>221</v>
      </c>
      <c r="B86" s="19">
        <v>193.35000000000002</v>
      </c>
      <c r="C86" s="140">
        <v>489.57</v>
      </c>
      <c r="D86" s="247">
        <f t="shared" si="33"/>
        <v>1.1462726958733117E-3</v>
      </c>
      <c r="E86" s="215">
        <f t="shared" si="34"/>
        <v>2.8630236434980297E-3</v>
      </c>
      <c r="F86" s="52">
        <f t="shared" si="40"/>
        <v>1.5320403413498833</v>
      </c>
      <c r="H86" s="19">
        <v>91.580000000000013</v>
      </c>
      <c r="I86" s="140">
        <v>180.935</v>
      </c>
      <c r="J86" s="214">
        <f t="shared" si="35"/>
        <v>1.4441840981169656E-3</v>
      </c>
      <c r="K86" s="215">
        <f t="shared" si="36"/>
        <v>2.695885545395816E-3</v>
      </c>
      <c r="L86" s="52">
        <f t="shared" si="30"/>
        <v>0.97570430224939919</v>
      </c>
      <c r="N86" s="40">
        <f t="shared" si="31"/>
        <v>4.7364882337729508</v>
      </c>
      <c r="O86" s="143">
        <f t="shared" si="32"/>
        <v>3.6957942684396512</v>
      </c>
      <c r="P86" s="52">
        <f t="shared" si="41"/>
        <v>-0.21971847368114597</v>
      </c>
    </row>
    <row r="87" spans="1:16" ht="20.100000000000001" customHeight="1" x14ac:dyDescent="0.25">
      <c r="A87" s="38" t="s">
        <v>197</v>
      </c>
      <c r="B87" s="19">
        <v>736.77</v>
      </c>
      <c r="C87" s="140">
        <v>428.44000000000005</v>
      </c>
      <c r="D87" s="247">
        <f t="shared" si="33"/>
        <v>4.3679303549965329E-3</v>
      </c>
      <c r="E87" s="215">
        <f t="shared" si="34"/>
        <v>2.5055331205349508E-3</v>
      </c>
      <c r="F87" s="52">
        <f t="shared" si="40"/>
        <v>-0.41848880926204912</v>
      </c>
      <c r="H87" s="19">
        <v>279.56300000000005</v>
      </c>
      <c r="I87" s="140">
        <v>180.93200000000002</v>
      </c>
      <c r="J87" s="214">
        <f t="shared" si="35"/>
        <v>4.4086092926607688E-3</v>
      </c>
      <c r="K87" s="215">
        <f t="shared" si="36"/>
        <v>2.6958408461577685E-3</v>
      </c>
      <c r="L87" s="52">
        <f t="shared" si="30"/>
        <v>-0.35280419798041951</v>
      </c>
      <c r="N87" s="40">
        <f t="shared" si="31"/>
        <v>3.7944405988300289</v>
      </c>
      <c r="O87" s="143">
        <f t="shared" si="32"/>
        <v>4.2230417327980581</v>
      </c>
      <c r="P87" s="52">
        <f t="shared" si="41"/>
        <v>0.11295502533369035</v>
      </c>
    </row>
    <row r="88" spans="1:16" ht="20.100000000000001" customHeight="1" x14ac:dyDescent="0.25">
      <c r="A88" s="38" t="s">
        <v>202</v>
      </c>
      <c r="B88" s="19">
        <v>791.12999999999977</v>
      </c>
      <c r="C88" s="140">
        <v>885.6400000000001</v>
      </c>
      <c r="D88" s="247">
        <f t="shared" si="33"/>
        <v>4.6902028336501299E-3</v>
      </c>
      <c r="E88" s="215">
        <f t="shared" si="34"/>
        <v>5.1792557951418497E-3</v>
      </c>
      <c r="F88" s="52">
        <f t="shared" si="40"/>
        <v>0.11946203531657296</v>
      </c>
      <c r="H88" s="19">
        <v>157.51999999999998</v>
      </c>
      <c r="I88" s="140">
        <v>164.464</v>
      </c>
      <c r="J88" s="214">
        <f t="shared" si="35"/>
        <v>2.4840344959094164E-3</v>
      </c>
      <c r="K88" s="215">
        <f t="shared" si="36"/>
        <v>2.4504718287671127E-3</v>
      </c>
      <c r="L88" s="52">
        <f t="shared" si="30"/>
        <v>4.4083291010665424E-2</v>
      </c>
      <c r="N88" s="40">
        <f t="shared" ref="N88:N93" si="42">(H88/B88)*10</f>
        <v>1.9910760557683318</v>
      </c>
      <c r="O88" s="143">
        <f t="shared" ref="O88:O93" si="43">(I88/C88)*10</f>
        <v>1.8570073619077725</v>
      </c>
      <c r="P88" s="52">
        <f t="shared" ref="P88:P93" si="44">(O88-N88)/N88</f>
        <v>-6.7334792898618753E-2</v>
      </c>
    </row>
    <row r="89" spans="1:16" ht="20.100000000000001" customHeight="1" x14ac:dyDescent="0.25">
      <c r="A89" s="38" t="s">
        <v>220</v>
      </c>
      <c r="B89" s="19">
        <v>135.42000000000002</v>
      </c>
      <c r="C89" s="140">
        <v>218.16</v>
      </c>
      <c r="D89" s="247">
        <f t="shared" si="33"/>
        <v>8.0283552353330157E-4</v>
      </c>
      <c r="E89" s="215">
        <f t="shared" si="34"/>
        <v>1.2758078274108507E-3</v>
      </c>
      <c r="F89" s="52">
        <f t="shared" si="40"/>
        <v>0.61098803721754524</v>
      </c>
      <c r="H89" s="19">
        <v>61.9</v>
      </c>
      <c r="I89" s="140">
        <v>141.98500000000001</v>
      </c>
      <c r="J89" s="214">
        <f t="shared" si="35"/>
        <v>9.7614103159467298E-4</v>
      </c>
      <c r="K89" s="215">
        <f t="shared" si="36"/>
        <v>2.1155404380745848E-3</v>
      </c>
      <c r="L89" s="52">
        <f t="shared" si="30"/>
        <v>1.2937802907915996</v>
      </c>
      <c r="N89" s="40">
        <f t="shared" si="42"/>
        <v>4.5709644070299804</v>
      </c>
      <c r="O89" s="143">
        <f t="shared" si="43"/>
        <v>6.5082966629996344</v>
      </c>
      <c r="P89" s="52">
        <f t="shared" si="44"/>
        <v>0.42383446543361963</v>
      </c>
    </row>
    <row r="90" spans="1:16" ht="20.100000000000001" customHeight="1" x14ac:dyDescent="0.25">
      <c r="A90" s="38" t="s">
        <v>185</v>
      </c>
      <c r="B90" s="19">
        <v>538.83000000000004</v>
      </c>
      <c r="C90" s="140">
        <v>390.7399999999999</v>
      </c>
      <c r="D90" s="247">
        <f t="shared" si="33"/>
        <v>3.1944459100978354E-3</v>
      </c>
      <c r="E90" s="215">
        <f t="shared" si="34"/>
        <v>2.2850621125894556E-3</v>
      </c>
      <c r="F90" s="52">
        <f t="shared" si="40"/>
        <v>-0.27483621921570833</v>
      </c>
      <c r="H90" s="19">
        <v>165.90699999999998</v>
      </c>
      <c r="I90" s="140">
        <v>138.51000000000002</v>
      </c>
      <c r="J90" s="214">
        <f t="shared" si="35"/>
        <v>2.6162945093501999E-3</v>
      </c>
      <c r="K90" s="215">
        <f t="shared" si="36"/>
        <v>2.0637638206691604E-3</v>
      </c>
      <c r="L90" s="52">
        <f t="shared" si="30"/>
        <v>-0.16513468388916661</v>
      </c>
      <c r="N90" s="40">
        <f t="shared" si="42"/>
        <v>3.0790230685002684</v>
      </c>
      <c r="O90" s="143">
        <f t="shared" si="43"/>
        <v>3.5448124072273135</v>
      </c>
      <c r="P90" s="52">
        <f t="shared" si="44"/>
        <v>0.15127828806879381</v>
      </c>
    </row>
    <row r="91" spans="1:16" ht="20.100000000000001" customHeight="1" x14ac:dyDescent="0.25">
      <c r="A91" s="38" t="s">
        <v>200</v>
      </c>
      <c r="B91" s="19">
        <v>239.77000000000007</v>
      </c>
      <c r="C91" s="140">
        <v>331.28000000000003</v>
      </c>
      <c r="D91" s="247">
        <f t="shared" si="33"/>
        <v>1.4214729986529297E-3</v>
      </c>
      <c r="E91" s="215">
        <f t="shared" si="34"/>
        <v>1.9373378119942547E-3</v>
      </c>
      <c r="F91" s="52">
        <f t="shared" si="40"/>
        <v>0.38165742169579153</v>
      </c>
      <c r="H91" s="19">
        <v>83.608000000000004</v>
      </c>
      <c r="I91" s="140">
        <v>126.03299999999999</v>
      </c>
      <c r="J91" s="214">
        <f t="shared" si="35"/>
        <v>1.3184684873920422E-3</v>
      </c>
      <c r="K91" s="215">
        <f t="shared" si="36"/>
        <v>1.8778596896281586E-3</v>
      </c>
      <c r="L91" s="52">
        <f t="shared" si="30"/>
        <v>0.50742751889771287</v>
      </c>
      <c r="N91" s="40">
        <f t="shared" si="42"/>
        <v>3.4870083830337402</v>
      </c>
      <c r="O91" s="143">
        <f t="shared" si="43"/>
        <v>3.8044252595991299</v>
      </c>
      <c r="P91" s="52">
        <f t="shared" si="44"/>
        <v>9.1028423708357467E-2</v>
      </c>
    </row>
    <row r="92" spans="1:16" ht="20.100000000000001" customHeight="1" x14ac:dyDescent="0.25">
      <c r="A92" s="38" t="s">
        <v>222</v>
      </c>
      <c r="B92" s="19">
        <v>235.03999999999996</v>
      </c>
      <c r="C92" s="140">
        <v>385.13</v>
      </c>
      <c r="D92" s="247">
        <f t="shared" si="33"/>
        <v>1.3934312616398401E-3</v>
      </c>
      <c r="E92" s="215">
        <f t="shared" si="34"/>
        <v>2.2522546230782036E-3</v>
      </c>
      <c r="F92" s="52">
        <f t="shared" si="40"/>
        <v>0.63857215793056521</v>
      </c>
      <c r="H92" s="19">
        <v>62.515000000000001</v>
      </c>
      <c r="I92" s="140">
        <v>99.723000000000013</v>
      </c>
      <c r="J92" s="214">
        <f t="shared" si="35"/>
        <v>9.8583936333022579E-4</v>
      </c>
      <c r="K92" s="215">
        <f t="shared" si="36"/>
        <v>1.4858473719485286E-3</v>
      </c>
      <c r="L92" s="52">
        <f t="shared" si="30"/>
        <v>0.59518515556266516</v>
      </c>
      <c r="N92" s="40">
        <f t="shared" si="42"/>
        <v>2.659760040844112</v>
      </c>
      <c r="O92" s="143">
        <f t="shared" si="43"/>
        <v>2.5893334718147121</v>
      </c>
      <c r="P92" s="52">
        <f t="shared" si="44"/>
        <v>-2.6478542405294979E-2</v>
      </c>
    </row>
    <row r="93" spans="1:16" ht="20.100000000000001" customHeight="1" x14ac:dyDescent="0.25">
      <c r="A93" s="38" t="s">
        <v>205</v>
      </c>
      <c r="B93" s="19">
        <v>253.69</v>
      </c>
      <c r="C93" s="140">
        <v>178.45000000000002</v>
      </c>
      <c r="D93" s="247">
        <f t="shared" si="33"/>
        <v>1.503997518573056E-3</v>
      </c>
      <c r="E93" s="215">
        <f t="shared" si="34"/>
        <v>1.0435822643998273E-3</v>
      </c>
      <c r="F93" s="52">
        <f t="shared" si="40"/>
        <v>-0.29658244313926441</v>
      </c>
      <c r="H93" s="19">
        <v>235.98299999999995</v>
      </c>
      <c r="I93" s="140">
        <v>96.151999999999987</v>
      </c>
      <c r="J93" s="214">
        <f t="shared" si="35"/>
        <v>3.7213681592698812E-3</v>
      </c>
      <c r="K93" s="215">
        <f t="shared" si="36"/>
        <v>1.4326403789255726E-3</v>
      </c>
      <c r="L93" s="52">
        <f t="shared" si="30"/>
        <v>-0.59254692075276605</v>
      </c>
      <c r="N93" s="40">
        <f t="shared" si="42"/>
        <v>9.3020221530214027</v>
      </c>
      <c r="O93" s="143">
        <f t="shared" si="43"/>
        <v>5.3881759596525622</v>
      </c>
      <c r="P93" s="52">
        <f t="shared" si="44"/>
        <v>-0.420752190113585</v>
      </c>
    </row>
    <row r="94" spans="1:16" ht="20.100000000000001" customHeight="1" x14ac:dyDescent="0.25">
      <c r="A94" s="38" t="s">
        <v>208</v>
      </c>
      <c r="B94" s="19">
        <v>206.56</v>
      </c>
      <c r="C94" s="140">
        <v>119.28000000000002</v>
      </c>
      <c r="D94" s="247">
        <f t="shared" si="33"/>
        <v>1.2245879909986617E-3</v>
      </c>
      <c r="E94" s="215">
        <f t="shared" si="34"/>
        <v>6.9755389463497565E-4</v>
      </c>
      <c r="F94" s="52">
        <f t="shared" ref="F94" si="45">(C94-B94)/B94</f>
        <v>-0.42254066615027103</v>
      </c>
      <c r="H94" s="19">
        <v>127.51899999999998</v>
      </c>
      <c r="I94" s="140">
        <v>88.403999999999996</v>
      </c>
      <c r="J94" s="214">
        <f t="shared" si="35"/>
        <v>2.0109293733105182E-3</v>
      </c>
      <c r="K94" s="215">
        <f t="shared" si="36"/>
        <v>1.3171971467939962E-3</v>
      </c>
      <c r="L94" s="52">
        <f t="shared" si="30"/>
        <v>-0.30673860365906247</v>
      </c>
      <c r="N94" s="40">
        <f t="shared" si="31"/>
        <v>6.1734604957397359</v>
      </c>
      <c r="O94" s="143">
        <f t="shared" si="32"/>
        <v>7.4114688128772617</v>
      </c>
      <c r="P94" s="52">
        <f t="shared" ref="P94" si="46">(O94-N94)/N94</f>
        <v>0.2005371732745139</v>
      </c>
    </row>
    <row r="95" spans="1:16" ht="20.100000000000001" customHeight="1" thickBot="1" x14ac:dyDescent="0.3">
      <c r="A95" s="8" t="s">
        <v>17</v>
      </c>
      <c r="B95" s="19">
        <f>B96-SUM(B68:B94)</f>
        <v>3271.0700000000361</v>
      </c>
      <c r="C95" s="140">
        <f>C96-SUM(C68:C94)</f>
        <v>3722.5299999999697</v>
      </c>
      <c r="D95" s="247">
        <f t="shared" si="33"/>
        <v>1.9392491478098548E-2</v>
      </c>
      <c r="E95" s="215">
        <f t="shared" si="34"/>
        <v>2.1769494461733017E-2</v>
      </c>
      <c r="F95" s="52">
        <f>(C95-B95)/B95</f>
        <v>0.13801600088042404</v>
      </c>
      <c r="H95" s="196">
        <f>H96-SUM(H68:H94)</f>
        <v>1162.3220000000001</v>
      </c>
      <c r="I95" s="119">
        <f>I96-SUM(I68:I94)</f>
        <v>1346.7510000000038</v>
      </c>
      <c r="J95" s="214">
        <f t="shared" si="35"/>
        <v>1.8329405430132208E-2</v>
      </c>
      <c r="K95" s="215">
        <f t="shared" si="36"/>
        <v>2.0066247846726015E-2</v>
      </c>
      <c r="L95" s="52">
        <f t="shared" si="30"/>
        <v>0.15867289787167729</v>
      </c>
      <c r="N95" s="40">
        <f t="shared" si="31"/>
        <v>3.5533388157391537</v>
      </c>
      <c r="O95" s="143">
        <f t="shared" si="32"/>
        <v>3.6178378683315238</v>
      </c>
      <c r="P95" s="52">
        <f>(O95-N95)/N95</f>
        <v>1.8151675350146203E-2</v>
      </c>
    </row>
    <row r="96" spans="1:16" ht="26.25" customHeight="1" thickBot="1" x14ac:dyDescent="0.3">
      <c r="A96" s="12" t="s">
        <v>18</v>
      </c>
      <c r="B96" s="17">
        <v>168677.14</v>
      </c>
      <c r="C96" s="145">
        <v>170997.53999999998</v>
      </c>
      <c r="D96" s="243">
        <f>SUM(D68:D95)</f>
        <v>1.0000000000000002</v>
      </c>
      <c r="E96" s="244">
        <f>SUM(E68:E95)</f>
        <v>1</v>
      </c>
      <c r="F96" s="57">
        <f>(C96-B96)/B96</f>
        <v>1.375645804760482E-2</v>
      </c>
      <c r="G96" s="1"/>
      <c r="H96" s="17">
        <v>63412.968000000015</v>
      </c>
      <c r="I96" s="145">
        <v>67115.237999999998</v>
      </c>
      <c r="J96" s="255">
        <f t="shared" si="35"/>
        <v>1</v>
      </c>
      <c r="K96" s="244">
        <f t="shared" si="36"/>
        <v>1</v>
      </c>
      <c r="L96" s="57">
        <f t="shared" si="30"/>
        <v>5.838348395867516E-2</v>
      </c>
      <c r="M96" s="1"/>
      <c r="N96" s="37">
        <f t="shared" si="31"/>
        <v>3.7594286931827279</v>
      </c>
      <c r="O96" s="150">
        <f t="shared" si="32"/>
        <v>3.9249241831198276</v>
      </c>
      <c r="P96" s="57">
        <f>(O96-N96)/N96</f>
        <v>4.4021446725989483E-2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138</v>
      </c>
      <c r="B1" s="4"/>
    </row>
    <row r="3" spans="1:19" ht="15.75" thickBot="1" x14ac:dyDescent="0.3"/>
    <row r="4" spans="1:19" x14ac:dyDescent="0.25">
      <c r="A4" s="328" t="s">
        <v>16</v>
      </c>
      <c r="B4" s="311"/>
      <c r="C4" s="311"/>
      <c r="D4" s="311"/>
      <c r="E4" s="347" t="s">
        <v>1</v>
      </c>
      <c r="F4" s="345"/>
      <c r="G4" s="340" t="s">
        <v>13</v>
      </c>
      <c r="H4" s="340"/>
      <c r="I4" s="130" t="s">
        <v>0</v>
      </c>
      <c r="K4" s="341" t="s">
        <v>19</v>
      </c>
      <c r="L4" s="340"/>
      <c r="M4" s="350" t="s">
        <v>13</v>
      </c>
      <c r="N4" s="351"/>
      <c r="O4" s="130" t="s">
        <v>0</v>
      </c>
      <c r="Q4" s="339" t="s">
        <v>22</v>
      </c>
      <c r="R4" s="340"/>
      <c r="S4" s="130" t="s">
        <v>0</v>
      </c>
    </row>
    <row r="5" spans="1:19" x14ac:dyDescent="0.25">
      <c r="A5" s="346"/>
      <c r="B5" s="312"/>
      <c r="C5" s="312"/>
      <c r="D5" s="312"/>
      <c r="E5" s="348" t="s">
        <v>157</v>
      </c>
      <c r="F5" s="338"/>
      <c r="G5" s="342" t="str">
        <f>E5</f>
        <v>jan-maio</v>
      </c>
      <c r="H5" s="342"/>
      <c r="I5" s="131" t="s">
        <v>151</v>
      </c>
      <c r="K5" s="337" t="str">
        <f>E5</f>
        <v>jan-maio</v>
      </c>
      <c r="L5" s="342"/>
      <c r="M5" s="343" t="str">
        <f>E5</f>
        <v>jan-maio</v>
      </c>
      <c r="N5" s="344"/>
      <c r="O5" s="131" t="str">
        <f>I5</f>
        <v>2023/2022</v>
      </c>
      <c r="Q5" s="337" t="str">
        <f>E5</f>
        <v>jan-maio</v>
      </c>
      <c r="R5" s="338"/>
      <c r="S5" s="131" t="str">
        <f>I5</f>
        <v>2023/2022</v>
      </c>
    </row>
    <row r="6" spans="1:19" ht="19.5" customHeight="1" thickBot="1" x14ac:dyDescent="0.3">
      <c r="A6" s="329"/>
      <c r="B6" s="352"/>
      <c r="C6" s="352"/>
      <c r="D6" s="352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117625.50000000004</v>
      </c>
      <c r="F7" s="145">
        <v>119847.09</v>
      </c>
      <c r="G7" s="243">
        <f>E7/E15</f>
        <v>0.40147952725931157</v>
      </c>
      <c r="H7" s="244">
        <f>F7/F15</f>
        <v>0.39766555856246155</v>
      </c>
      <c r="I7" s="164">
        <f t="shared" ref="I7:I18" si="0">(F7-E7)/E7</f>
        <v>1.8886976038358622E-2</v>
      </c>
      <c r="J7" s="1"/>
      <c r="K7" s="17">
        <v>27194.064999999991</v>
      </c>
      <c r="L7" s="145">
        <v>29246.440000000013</v>
      </c>
      <c r="M7" s="243">
        <f>K7/K15</f>
        <v>0.37290109764767787</v>
      </c>
      <c r="N7" s="244">
        <f>L7/L15</f>
        <v>0.37459817374161913</v>
      </c>
      <c r="O7" s="164">
        <f t="shared" ref="O7:O18" si="1">(L7-K7)/K7</f>
        <v>7.547143099054969E-2</v>
      </c>
      <c r="P7" s="1"/>
      <c r="Q7" s="187">
        <f t="shared" ref="Q7:Q18" si="2">(K7/E7)*10</f>
        <v>2.3119191841905011</v>
      </c>
      <c r="R7" s="188">
        <f t="shared" ref="R7:R18" si="3">(L7/F7)*10</f>
        <v>2.4403129020487704</v>
      </c>
      <c r="S7" s="55">
        <f>(R7-Q7)/Q7</f>
        <v>5.5535556232353865E-2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79868.500000000029</v>
      </c>
      <c r="F8" s="181">
        <v>86462.129999999976</v>
      </c>
      <c r="G8" s="245">
        <f>E8/E7</f>
        <v>0.6790066779737387</v>
      </c>
      <c r="H8" s="246">
        <f>F8/F7</f>
        <v>0.72143704114968477</v>
      </c>
      <c r="I8" s="206">
        <f t="shared" si="0"/>
        <v>8.2556076550829721E-2</v>
      </c>
      <c r="K8" s="180">
        <v>20212.543999999991</v>
      </c>
      <c r="L8" s="181">
        <v>23088.801000000014</v>
      </c>
      <c r="M8" s="250">
        <f>K8/K7</f>
        <v>0.74327041580580167</v>
      </c>
      <c r="N8" s="246">
        <f>L8/L7</f>
        <v>0.789456802263797</v>
      </c>
      <c r="O8" s="207">
        <f t="shared" si="1"/>
        <v>0.14230059313661975</v>
      </c>
      <c r="Q8" s="189">
        <f t="shared" si="2"/>
        <v>2.5307278839592562</v>
      </c>
      <c r="R8" s="190">
        <f t="shared" si="3"/>
        <v>2.6703946571753461</v>
      </c>
      <c r="S8" s="182">
        <f t="shared" ref="S8:S18" si="4">(R8-Q8)/Q8</f>
        <v>5.5188380426577095E-2</v>
      </c>
    </row>
    <row r="9" spans="1:19" ht="24" customHeight="1" x14ac:dyDescent="0.25">
      <c r="A9" s="8"/>
      <c r="B9" t="s">
        <v>37</v>
      </c>
      <c r="E9" s="19">
        <v>34381.170000000013</v>
      </c>
      <c r="F9" s="140">
        <v>29736.270000000011</v>
      </c>
      <c r="G9" s="247">
        <f>E9/E7</f>
        <v>0.29229350778530166</v>
      </c>
      <c r="H9" s="215">
        <f>F9/F7</f>
        <v>0.24811841489017392</v>
      </c>
      <c r="I9" s="182">
        <f t="shared" si="0"/>
        <v>-0.13510011439401276</v>
      </c>
      <c r="K9" s="19">
        <v>6231.8360000000011</v>
      </c>
      <c r="L9" s="140">
        <v>5319.2309999999998</v>
      </c>
      <c r="M9" s="247">
        <f>K9/K7</f>
        <v>0.22916162037562252</v>
      </c>
      <c r="N9" s="215">
        <f>L9/L7</f>
        <v>0.18187618732399558</v>
      </c>
      <c r="O9" s="182">
        <f t="shared" si="1"/>
        <v>-0.14644239675113421</v>
      </c>
      <c r="Q9" s="189">
        <f t="shared" si="2"/>
        <v>1.8125724051857453</v>
      </c>
      <c r="R9" s="190">
        <f t="shared" si="3"/>
        <v>1.7888023615604773</v>
      </c>
      <c r="S9" s="182">
        <f t="shared" si="4"/>
        <v>-1.3113982954425509E-2</v>
      </c>
    </row>
    <row r="10" spans="1:19" ht="24" customHeight="1" thickBot="1" x14ac:dyDescent="0.3">
      <c r="A10" s="8"/>
      <c r="B10" t="s">
        <v>36</v>
      </c>
      <c r="E10" s="19">
        <v>3375.83</v>
      </c>
      <c r="F10" s="140">
        <v>3648.69</v>
      </c>
      <c r="G10" s="247">
        <f>E10/E7</f>
        <v>2.8699814240959645E-2</v>
      </c>
      <c r="H10" s="215">
        <f>F10/F7</f>
        <v>3.0444543960141211E-2</v>
      </c>
      <c r="I10" s="186">
        <f t="shared" si="0"/>
        <v>8.0827529822295588E-2</v>
      </c>
      <c r="K10" s="19">
        <v>749.68500000000006</v>
      </c>
      <c r="L10" s="140">
        <v>838.40800000000002</v>
      </c>
      <c r="M10" s="247">
        <f>K10/K7</f>
        <v>2.7567963818575864E-2</v>
      </c>
      <c r="N10" s="215">
        <f>L10/L7</f>
        <v>2.8667010412207421E-2</v>
      </c>
      <c r="O10" s="209">
        <f t="shared" si="1"/>
        <v>0.11834703908975096</v>
      </c>
      <c r="Q10" s="189">
        <f t="shared" si="2"/>
        <v>2.220742750671687</v>
      </c>
      <c r="R10" s="190">
        <f t="shared" si="3"/>
        <v>2.2978329208565267</v>
      </c>
      <c r="S10" s="182">
        <f t="shared" si="4"/>
        <v>3.4713687644155507E-2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175354.56999999998</v>
      </c>
      <c r="F11" s="145">
        <v>181529.50000000006</v>
      </c>
      <c r="G11" s="243">
        <f>E11/E15</f>
        <v>0.59852047274068831</v>
      </c>
      <c r="H11" s="244">
        <f>F11/F15</f>
        <v>0.60233444143753834</v>
      </c>
      <c r="I11" s="164">
        <f t="shared" si="0"/>
        <v>3.521396676459633E-2</v>
      </c>
      <c r="J11" s="1"/>
      <c r="K11" s="17">
        <v>45731.611999999957</v>
      </c>
      <c r="L11" s="145">
        <v>48827.725999999988</v>
      </c>
      <c r="M11" s="243">
        <f>K11/K15</f>
        <v>0.62709890235232235</v>
      </c>
      <c r="N11" s="244">
        <f>L11/L15</f>
        <v>0.62540182625838092</v>
      </c>
      <c r="O11" s="164">
        <f t="shared" si="1"/>
        <v>6.7701833908676415E-2</v>
      </c>
      <c r="Q11" s="191">
        <f t="shared" si="2"/>
        <v>2.6079509647225025</v>
      </c>
      <c r="R11" s="192">
        <f t="shared" si="3"/>
        <v>2.6897956530481255</v>
      </c>
      <c r="S11" s="57">
        <f t="shared" si="4"/>
        <v>3.1382755823528917E-2</v>
      </c>
    </row>
    <row r="12" spans="1:19" s="3" customFormat="1" ht="24" customHeight="1" x14ac:dyDescent="0.25">
      <c r="A12" s="46"/>
      <c r="B12" s="3" t="s">
        <v>33</v>
      </c>
      <c r="E12" s="31">
        <v>154578.74</v>
      </c>
      <c r="F12" s="141">
        <v>161896.52000000008</v>
      </c>
      <c r="G12" s="247">
        <f>E12/E11</f>
        <v>0.88152102337566685</v>
      </c>
      <c r="H12" s="215">
        <f>F12/F11</f>
        <v>0.89184688989943794</v>
      </c>
      <c r="I12" s="206">
        <f t="shared" si="0"/>
        <v>4.734014522307587E-2</v>
      </c>
      <c r="K12" s="31">
        <v>42482.386999999959</v>
      </c>
      <c r="L12" s="141">
        <v>45749.919999999991</v>
      </c>
      <c r="M12" s="247">
        <f>K12/K11</f>
        <v>0.92895013191312825</v>
      </c>
      <c r="N12" s="215">
        <f>L12/L11</f>
        <v>0.93696601803655577</v>
      </c>
      <c r="O12" s="206">
        <f t="shared" si="1"/>
        <v>7.6915004799519279E-2</v>
      </c>
      <c r="Q12" s="189">
        <f t="shared" si="2"/>
        <v>2.7482684229409533</v>
      </c>
      <c r="R12" s="190">
        <f t="shared" si="3"/>
        <v>2.8258742065610782</v>
      </c>
      <c r="S12" s="182">
        <f t="shared" si="4"/>
        <v>2.8238065456895257E-2</v>
      </c>
    </row>
    <row r="13" spans="1:19" ht="24" customHeight="1" x14ac:dyDescent="0.25">
      <c r="A13" s="8"/>
      <c r="B13" s="3" t="s">
        <v>37</v>
      </c>
      <c r="D13" s="3"/>
      <c r="E13" s="19">
        <v>19879.009999999987</v>
      </c>
      <c r="F13" s="140">
        <v>18523.299999999988</v>
      </c>
      <c r="G13" s="247">
        <f>E13/E11</f>
        <v>0.11336465311397353</v>
      </c>
      <c r="H13" s="215">
        <f>F13/F11</f>
        <v>0.1020401642708209</v>
      </c>
      <c r="I13" s="182">
        <f t="shared" si="0"/>
        <v>-6.8198064189313248E-2</v>
      </c>
      <c r="K13" s="19">
        <v>3145.1079999999997</v>
      </c>
      <c r="L13" s="140">
        <v>2962.0870000000004</v>
      </c>
      <c r="M13" s="247">
        <f>K13/K11</f>
        <v>6.8773171608295866E-2</v>
      </c>
      <c r="N13" s="215">
        <f>L13/L11</f>
        <v>6.0664037477395551E-2</v>
      </c>
      <c r="O13" s="182">
        <f t="shared" si="1"/>
        <v>-5.8192278293781735E-2</v>
      </c>
      <c r="Q13" s="189">
        <f t="shared" si="2"/>
        <v>1.5821250655842527</v>
      </c>
      <c r="R13" s="190">
        <f t="shared" si="3"/>
        <v>1.5991140887422881</v>
      </c>
      <c r="S13" s="182">
        <f t="shared" si="4"/>
        <v>1.073810378685938E-2</v>
      </c>
    </row>
    <row r="14" spans="1:19" ht="24" customHeight="1" thickBot="1" x14ac:dyDescent="0.3">
      <c r="A14" s="8"/>
      <c r="B14" t="s">
        <v>36</v>
      </c>
      <c r="E14" s="19">
        <v>896.82</v>
      </c>
      <c r="F14" s="140">
        <v>1109.68</v>
      </c>
      <c r="G14" s="247">
        <f>E14/E11</f>
        <v>5.114323510359611E-3</v>
      </c>
      <c r="H14" s="215">
        <f>F14/F11</f>
        <v>6.1129458297411697E-3</v>
      </c>
      <c r="I14" s="186">
        <f t="shared" si="0"/>
        <v>0.23734974688343258</v>
      </c>
      <c r="K14" s="19">
        <v>104.117</v>
      </c>
      <c r="L14" s="140">
        <v>115.71899999999999</v>
      </c>
      <c r="M14" s="247">
        <f>K14/K11</f>
        <v>2.2766964785759158E-3</v>
      </c>
      <c r="N14" s="215">
        <f>L14/L11</f>
        <v>2.3699444860487669E-3</v>
      </c>
      <c r="O14" s="209">
        <f t="shared" si="1"/>
        <v>0.11143233093538989</v>
      </c>
      <c r="Q14" s="189">
        <f t="shared" si="2"/>
        <v>1.1609576057625834</v>
      </c>
      <c r="R14" s="190">
        <f t="shared" si="3"/>
        <v>1.0428141446182682</v>
      </c>
      <c r="S14" s="182">
        <f t="shared" si="4"/>
        <v>-0.10176380305180213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292980.07000000007</v>
      </c>
      <c r="F15" s="145">
        <v>301376.59000000008</v>
      </c>
      <c r="G15" s="243">
        <f>G7+G11</f>
        <v>0.99999999999999989</v>
      </c>
      <c r="H15" s="244">
        <f>H7+H11</f>
        <v>0.99999999999999989</v>
      </c>
      <c r="I15" s="164">
        <f t="shared" si="0"/>
        <v>2.8659014246259197E-2</v>
      </c>
      <c r="J15" s="1"/>
      <c r="K15" s="17">
        <v>72925.676999999938</v>
      </c>
      <c r="L15" s="145">
        <v>78074.165999999997</v>
      </c>
      <c r="M15" s="243">
        <f>M7+M11</f>
        <v>1.0000000000000002</v>
      </c>
      <c r="N15" s="244">
        <f>N7+N11</f>
        <v>1</v>
      </c>
      <c r="O15" s="164">
        <f t="shared" si="1"/>
        <v>7.0599125188787262E-2</v>
      </c>
      <c r="Q15" s="191">
        <f t="shared" si="2"/>
        <v>2.4891002654207819</v>
      </c>
      <c r="R15" s="192">
        <f t="shared" si="3"/>
        <v>2.5905849555202671</v>
      </c>
      <c r="S15" s="57">
        <f t="shared" si="4"/>
        <v>4.0771636044291397E-2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234447.24000000002</v>
      </c>
      <c r="F16" s="181">
        <f t="shared" ref="F16:F17" si="5">F8+F12</f>
        <v>248358.65000000005</v>
      </c>
      <c r="G16" s="245">
        <f>E16/E15</f>
        <v>0.80021565972047171</v>
      </c>
      <c r="H16" s="246">
        <f>F16/F15</f>
        <v>0.82408076221182269</v>
      </c>
      <c r="I16" s="207">
        <f t="shared" si="0"/>
        <v>5.9337060227281975E-2</v>
      </c>
      <c r="J16" s="3"/>
      <c r="K16" s="180">
        <f t="shared" ref="K16:L18" si="6">K8+K12</f>
        <v>62694.930999999953</v>
      </c>
      <c r="L16" s="181">
        <f t="shared" si="6"/>
        <v>68838.721000000005</v>
      </c>
      <c r="M16" s="250">
        <f>K16/K15</f>
        <v>0.85970996196579708</v>
      </c>
      <c r="N16" s="246">
        <f>L16/L15</f>
        <v>0.88170933519802197</v>
      </c>
      <c r="O16" s="207">
        <f t="shared" si="1"/>
        <v>9.7995003774707976E-2</v>
      </c>
      <c r="P16" s="3"/>
      <c r="Q16" s="189">
        <f t="shared" si="2"/>
        <v>2.6741594825343196</v>
      </c>
      <c r="R16" s="190">
        <f t="shared" si="3"/>
        <v>2.7717464642362968</v>
      </c>
      <c r="S16" s="182">
        <f t="shared" si="4"/>
        <v>3.6492581066815563E-2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54260.18</v>
      </c>
      <c r="F17" s="140">
        <f t="shared" si="5"/>
        <v>48259.57</v>
      </c>
      <c r="G17" s="248">
        <f>E17/E15</f>
        <v>0.1852009251004684</v>
      </c>
      <c r="H17" s="215">
        <f>F17/F15</f>
        <v>0.16013045339719315</v>
      </c>
      <c r="I17" s="182">
        <f t="shared" si="0"/>
        <v>-0.11058957047322734</v>
      </c>
      <c r="K17" s="19">
        <f t="shared" si="6"/>
        <v>9376.9440000000013</v>
      </c>
      <c r="L17" s="140">
        <f t="shared" si="6"/>
        <v>8281.3179999999993</v>
      </c>
      <c r="M17" s="247">
        <f>K17/K15</f>
        <v>0.12858220020364033</v>
      </c>
      <c r="N17" s="215">
        <f>L17/L15</f>
        <v>0.1060698874452274</v>
      </c>
      <c r="O17" s="182">
        <f t="shared" si="1"/>
        <v>-0.11684254486323069</v>
      </c>
      <c r="Q17" s="189">
        <f t="shared" si="2"/>
        <v>1.7281446541460057</v>
      </c>
      <c r="R17" s="190">
        <f t="shared" si="3"/>
        <v>1.7159949829640007</v>
      </c>
      <c r="S17" s="182">
        <f t="shared" si="4"/>
        <v>-7.0304711777782469E-3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4272.6499999999996</v>
      </c>
      <c r="F18" s="142">
        <f>F10+F14</f>
        <v>4758.37</v>
      </c>
      <c r="G18" s="249">
        <f>E18/E15</f>
        <v>1.4583415179059787E-2</v>
      </c>
      <c r="H18" s="221">
        <f>F18/F15</f>
        <v>1.5788784390984047E-2</v>
      </c>
      <c r="I18" s="208">
        <f t="shared" si="0"/>
        <v>0.11368120487285416</v>
      </c>
      <c r="K18" s="21">
        <f t="shared" si="6"/>
        <v>853.80200000000002</v>
      </c>
      <c r="L18" s="142">
        <f t="shared" si="6"/>
        <v>954.12699999999995</v>
      </c>
      <c r="M18" s="249">
        <f>K18/K15</f>
        <v>1.1707837830562763E-2</v>
      </c>
      <c r="N18" s="221">
        <f>L18/L15</f>
        <v>1.222077735675076E-2</v>
      </c>
      <c r="O18" s="208">
        <f t="shared" si="1"/>
        <v>0.11750382407162308</v>
      </c>
      <c r="Q18" s="193">
        <f t="shared" si="2"/>
        <v>1.9982961393982659</v>
      </c>
      <c r="R18" s="194">
        <f t="shared" si="3"/>
        <v>2.0051551266505125</v>
      </c>
      <c r="S18" s="186">
        <f t="shared" si="4"/>
        <v>3.4324178068582236E-3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21"/>
  <sheetViews>
    <sheetView showGridLines="0" showRowColHeaders="0" topLeftCell="A10" workbookViewId="0">
      <selection activeCell="A22" sqref="A22"/>
    </sheetView>
  </sheetViews>
  <sheetFormatPr defaultRowHeight="15" x14ac:dyDescent="0.25"/>
  <cols>
    <col min="1" max="1" width="152.5703125" customWidth="1"/>
  </cols>
  <sheetData>
    <row r="1" spans="1:1" ht="18.75" x14ac:dyDescent="0.3">
      <c r="A1" s="7" t="s">
        <v>27</v>
      </c>
    </row>
    <row r="3" spans="1:1" ht="46.5" customHeight="1" x14ac:dyDescent="0.25">
      <c r="A3" s="6" t="s">
        <v>28</v>
      </c>
    </row>
    <row r="5" spans="1:1" x14ac:dyDescent="0.25">
      <c r="A5" t="s">
        <v>32</v>
      </c>
    </row>
    <row r="7" spans="1:1" x14ac:dyDescent="0.25">
      <c r="A7" t="s">
        <v>106</v>
      </c>
    </row>
    <row r="9" spans="1:1" x14ac:dyDescent="0.25">
      <c r="A9" t="s">
        <v>96</v>
      </c>
    </row>
    <row r="11" spans="1:1" x14ac:dyDescent="0.25">
      <c r="A11" t="s">
        <v>103</v>
      </c>
    </row>
    <row r="13" spans="1:1" x14ac:dyDescent="0.25">
      <c r="A13" t="s">
        <v>114</v>
      </c>
    </row>
    <row r="15" spans="1:1" x14ac:dyDescent="0.25">
      <c r="A15" t="s">
        <v>113</v>
      </c>
    </row>
    <row r="17" spans="1:1" x14ac:dyDescent="0.25">
      <c r="A17" t="s">
        <v>116</v>
      </c>
    </row>
    <row r="19" spans="1:1" x14ac:dyDescent="0.25">
      <c r="A19" t="s">
        <v>145</v>
      </c>
    </row>
    <row r="21" spans="1:1" x14ac:dyDescent="0.25">
      <c r="A21" t="s">
        <v>152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topLeftCell="A64" workbookViewId="0">
      <selection activeCell="H96" sqref="H96:I96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139</v>
      </c>
    </row>
    <row r="3" spans="1:16" ht="8.25" customHeight="1" thickBot="1" x14ac:dyDescent="0.3"/>
    <row r="4" spans="1:16" x14ac:dyDescent="0.25">
      <c r="A4" s="353" t="s">
        <v>3</v>
      </c>
      <c r="B4" s="347" t="s">
        <v>1</v>
      </c>
      <c r="C4" s="340"/>
      <c r="D4" s="347" t="s">
        <v>104</v>
      </c>
      <c r="E4" s="340"/>
      <c r="F4" s="130" t="s">
        <v>0</v>
      </c>
      <c r="H4" s="356" t="s">
        <v>19</v>
      </c>
      <c r="I4" s="357"/>
      <c r="J4" s="347" t="s">
        <v>104</v>
      </c>
      <c r="K4" s="345"/>
      <c r="L4" s="130" t="s">
        <v>0</v>
      </c>
      <c r="N4" s="339" t="s">
        <v>22</v>
      </c>
      <c r="O4" s="340"/>
      <c r="P4" s="130" t="s">
        <v>0</v>
      </c>
    </row>
    <row r="5" spans="1:16" x14ac:dyDescent="0.25">
      <c r="A5" s="354"/>
      <c r="B5" s="348" t="s">
        <v>157</v>
      </c>
      <c r="C5" s="342"/>
      <c r="D5" s="348" t="str">
        <f>B5</f>
        <v>jan-maio</v>
      </c>
      <c r="E5" s="342"/>
      <c r="F5" s="131" t="s">
        <v>151</v>
      </c>
      <c r="H5" s="337" t="str">
        <f>B5</f>
        <v>jan-maio</v>
      </c>
      <c r="I5" s="342"/>
      <c r="J5" s="348" t="str">
        <f>B5</f>
        <v>jan-maio</v>
      </c>
      <c r="K5" s="338"/>
      <c r="L5" s="131" t="str">
        <f>F5</f>
        <v>2023/2022</v>
      </c>
      <c r="N5" s="337" t="str">
        <f>B5</f>
        <v>jan-maio</v>
      </c>
      <c r="O5" s="338"/>
      <c r="P5" s="131" t="str">
        <f>F5</f>
        <v>2023/2022</v>
      </c>
    </row>
    <row r="6" spans="1:16" ht="19.5" customHeight="1" thickBot="1" x14ac:dyDescent="0.3">
      <c r="A6" s="355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165</v>
      </c>
      <c r="B7" s="39">
        <v>34886.239999999998</v>
      </c>
      <c r="C7" s="147">
        <v>40153.870000000003</v>
      </c>
      <c r="D7" s="247">
        <f>B7/$B$33</f>
        <v>0.11907376498339974</v>
      </c>
      <c r="E7" s="246">
        <f>C7/$C$33</f>
        <v>0.13323486737971257</v>
      </c>
      <c r="F7" s="52">
        <f>(C7-B7)/B7</f>
        <v>0.15099448951793043</v>
      </c>
      <c r="H7" s="39">
        <v>8425.5400000000009</v>
      </c>
      <c r="I7" s="147">
        <v>10343.069</v>
      </c>
      <c r="J7" s="247">
        <f>H7/$H$33</f>
        <v>0.11553598604233734</v>
      </c>
      <c r="K7" s="246">
        <f>I7/$I$33</f>
        <v>0.13247748301275483</v>
      </c>
      <c r="L7" s="52">
        <f>(I7-H7)/H7</f>
        <v>0.22758529423633364</v>
      </c>
      <c r="N7" s="27">
        <f t="shared" ref="N7:N33" si="0">(H7/B7)*10</f>
        <v>2.415147060846913</v>
      </c>
      <c r="O7" s="151">
        <f t="shared" ref="O7:O33" si="1">(I7/C7)*10</f>
        <v>2.5758585660610045</v>
      </c>
      <c r="P7" s="61">
        <f>(O7-N7)/N7</f>
        <v>6.654315499849324E-2</v>
      </c>
    </row>
    <row r="8" spans="1:16" ht="20.100000000000001" customHeight="1" x14ac:dyDescent="0.25">
      <c r="A8" s="8" t="s">
        <v>163</v>
      </c>
      <c r="B8" s="19">
        <v>37181.589999999997</v>
      </c>
      <c r="C8" s="140">
        <v>31791.049999999996</v>
      </c>
      <c r="D8" s="247">
        <f t="shared" ref="D8:D32" si="2">B8/$B$33</f>
        <v>0.12690825693365423</v>
      </c>
      <c r="E8" s="215">
        <f t="shared" ref="E8:E32" si="3">C8/$C$33</f>
        <v>0.10548612949665399</v>
      </c>
      <c r="F8" s="52">
        <f t="shared" ref="F8:F33" si="4">(C8-B8)/B8</f>
        <v>-0.14497873813357637</v>
      </c>
      <c r="H8" s="19">
        <v>9565.8230000000003</v>
      </c>
      <c r="I8" s="140">
        <v>8340.1869999999999</v>
      </c>
      <c r="J8" s="247">
        <f t="shared" ref="J8:J32" si="5">H8/$H$33</f>
        <v>0.13117222072549289</v>
      </c>
      <c r="K8" s="215">
        <f t="shared" ref="K8:K32" si="6">I8/$I$33</f>
        <v>0.1068239012633193</v>
      </c>
      <c r="L8" s="52">
        <f t="shared" ref="L8:L33" si="7">(I8-H8)/H8</f>
        <v>-0.12812656056880839</v>
      </c>
      <c r="N8" s="27">
        <f t="shared" si="0"/>
        <v>2.5727310209165344</v>
      </c>
      <c r="O8" s="152">
        <f t="shared" si="1"/>
        <v>2.6234386722049137</v>
      </c>
      <c r="P8" s="52">
        <f t="shared" ref="P8:P71" si="8">(O8-N8)/N8</f>
        <v>1.9709659065064139E-2</v>
      </c>
    </row>
    <row r="9" spans="1:16" ht="20.100000000000001" customHeight="1" x14ac:dyDescent="0.25">
      <c r="A9" s="8" t="s">
        <v>166</v>
      </c>
      <c r="B9" s="19">
        <v>30487.200000000001</v>
      </c>
      <c r="C9" s="140">
        <v>31205.470000000005</v>
      </c>
      <c r="D9" s="247">
        <f t="shared" si="2"/>
        <v>0.10405895527296449</v>
      </c>
      <c r="E9" s="215">
        <f t="shared" si="3"/>
        <v>0.10354311195836415</v>
      </c>
      <c r="F9" s="52">
        <f t="shared" si="4"/>
        <v>2.3559723424912884E-2</v>
      </c>
      <c r="H9" s="19">
        <v>7505.6499999999987</v>
      </c>
      <c r="I9" s="140">
        <v>7801.7249999999995</v>
      </c>
      <c r="J9" s="247">
        <f t="shared" si="5"/>
        <v>0.1029219104815441</v>
      </c>
      <c r="K9" s="215">
        <f t="shared" si="6"/>
        <v>9.9927100085833762E-2</v>
      </c>
      <c r="L9" s="52">
        <f t="shared" si="7"/>
        <v>3.9446949964360288E-2</v>
      </c>
      <c r="N9" s="27">
        <f t="shared" si="0"/>
        <v>2.4619020441365551</v>
      </c>
      <c r="O9" s="152">
        <f t="shared" si="1"/>
        <v>2.5001145632480455</v>
      </c>
      <c r="P9" s="52">
        <f t="shared" si="8"/>
        <v>1.5521543272812209E-2</v>
      </c>
    </row>
    <row r="10" spans="1:16" ht="20.100000000000001" customHeight="1" x14ac:dyDescent="0.25">
      <c r="A10" s="8" t="s">
        <v>173</v>
      </c>
      <c r="B10" s="19">
        <v>25377.780000000002</v>
      </c>
      <c r="C10" s="140">
        <v>29328.709999999995</v>
      </c>
      <c r="D10" s="247">
        <f t="shared" si="2"/>
        <v>8.6619475515860203E-2</v>
      </c>
      <c r="E10" s="215">
        <f t="shared" si="3"/>
        <v>9.7315820050920335E-2</v>
      </c>
      <c r="F10" s="52">
        <f t="shared" si="4"/>
        <v>0.15568461859153923</v>
      </c>
      <c r="H10" s="19">
        <v>5985.5380000000005</v>
      </c>
      <c r="I10" s="140">
        <v>7245.8399999999983</v>
      </c>
      <c r="J10" s="247">
        <f t="shared" si="5"/>
        <v>8.2077235978213828E-2</v>
      </c>
      <c r="K10" s="215">
        <f t="shared" si="6"/>
        <v>9.2807139303927991E-2</v>
      </c>
      <c r="L10" s="52">
        <f t="shared" si="7"/>
        <v>0.21055784793280033</v>
      </c>
      <c r="N10" s="27">
        <f t="shared" si="0"/>
        <v>2.3585743118586415</v>
      </c>
      <c r="O10" s="152">
        <f t="shared" si="1"/>
        <v>2.4705621215525673</v>
      </c>
      <c r="P10" s="52">
        <f t="shared" si="8"/>
        <v>4.748114533888708E-2</v>
      </c>
    </row>
    <row r="11" spans="1:16" ht="20.100000000000001" customHeight="1" x14ac:dyDescent="0.25">
      <c r="A11" s="8" t="s">
        <v>174</v>
      </c>
      <c r="B11" s="19">
        <v>29778.81</v>
      </c>
      <c r="C11" s="140">
        <v>26785.14</v>
      </c>
      <c r="D11" s="247">
        <f t="shared" si="2"/>
        <v>0.10164107749718268</v>
      </c>
      <c r="E11" s="215">
        <f t="shared" si="3"/>
        <v>8.8875980712370531E-2</v>
      </c>
      <c r="F11" s="52">
        <f t="shared" si="4"/>
        <v>-0.10053020923267256</v>
      </c>
      <c r="H11" s="19">
        <v>6679.4799999999987</v>
      </c>
      <c r="I11" s="140">
        <v>6242.1269999999995</v>
      </c>
      <c r="J11" s="247">
        <f t="shared" si="5"/>
        <v>9.1592978972276098E-2</v>
      </c>
      <c r="K11" s="215">
        <f t="shared" si="6"/>
        <v>7.9951247894213817E-2</v>
      </c>
      <c r="L11" s="52">
        <f t="shared" si="7"/>
        <v>-6.547710300801847E-2</v>
      </c>
      <c r="N11" s="27">
        <f t="shared" si="0"/>
        <v>2.2430312023885435</v>
      </c>
      <c r="O11" s="152">
        <f t="shared" si="1"/>
        <v>2.3304440447203185</v>
      </c>
      <c r="P11" s="52">
        <f t="shared" si="8"/>
        <v>3.8970854368272481E-2</v>
      </c>
    </row>
    <row r="12" spans="1:16" ht="20.100000000000001" customHeight="1" x14ac:dyDescent="0.25">
      <c r="A12" s="8" t="s">
        <v>168</v>
      </c>
      <c r="B12" s="19">
        <v>16769.18</v>
      </c>
      <c r="C12" s="140">
        <v>15029.270000000002</v>
      </c>
      <c r="D12" s="247">
        <f t="shared" si="2"/>
        <v>5.7236589505900534E-2</v>
      </c>
      <c r="E12" s="215">
        <f t="shared" si="3"/>
        <v>4.9868737316325747E-2</v>
      </c>
      <c r="F12" s="52">
        <f t="shared" si="4"/>
        <v>-0.10375641504235734</v>
      </c>
      <c r="H12" s="19">
        <v>5057.1699999999992</v>
      </c>
      <c r="I12" s="140">
        <v>4481.4130000000014</v>
      </c>
      <c r="J12" s="247">
        <f t="shared" si="5"/>
        <v>6.9346905068841516E-2</v>
      </c>
      <c r="K12" s="215">
        <f t="shared" si="6"/>
        <v>5.7399434788711054E-2</v>
      </c>
      <c r="L12" s="52">
        <f t="shared" si="7"/>
        <v>-0.11384964317988082</v>
      </c>
      <c r="N12" s="27">
        <f t="shared" si="0"/>
        <v>3.0157527082421436</v>
      </c>
      <c r="O12" s="152">
        <f t="shared" si="1"/>
        <v>2.9817902000562908</v>
      </c>
      <c r="P12" s="52">
        <f t="shared" si="8"/>
        <v>-1.1261701960187987E-2</v>
      </c>
    </row>
    <row r="13" spans="1:16" ht="20.100000000000001" customHeight="1" x14ac:dyDescent="0.25">
      <c r="A13" s="8" t="s">
        <v>169</v>
      </c>
      <c r="B13" s="19">
        <v>7537.41</v>
      </c>
      <c r="C13" s="140">
        <v>13961.689999999999</v>
      </c>
      <c r="D13" s="247">
        <f t="shared" si="2"/>
        <v>2.5726698747802201E-2</v>
      </c>
      <c r="E13" s="215">
        <f t="shared" si="3"/>
        <v>4.6326391840852667E-2</v>
      </c>
      <c r="F13" s="52">
        <f t="shared" si="4"/>
        <v>0.85231929800820161</v>
      </c>
      <c r="H13" s="19">
        <v>1760.8320000000003</v>
      </c>
      <c r="I13" s="140">
        <v>3485.5899999999997</v>
      </c>
      <c r="J13" s="247">
        <f t="shared" si="5"/>
        <v>2.4145569467939262E-2</v>
      </c>
      <c r="K13" s="215">
        <f t="shared" si="6"/>
        <v>4.4644601134772283E-2</v>
      </c>
      <c r="L13" s="52">
        <f t="shared" si="7"/>
        <v>0.97951309381019824</v>
      </c>
      <c r="N13" s="27">
        <f t="shared" si="0"/>
        <v>2.3361234163990021</v>
      </c>
      <c r="O13" s="152">
        <f t="shared" si="1"/>
        <v>2.4965387428026267</v>
      </c>
      <c r="P13" s="52">
        <f t="shared" si="8"/>
        <v>6.8667316665527639E-2</v>
      </c>
    </row>
    <row r="14" spans="1:16" ht="20.100000000000001" customHeight="1" x14ac:dyDescent="0.25">
      <c r="A14" s="8" t="s">
        <v>171</v>
      </c>
      <c r="B14" s="19">
        <v>9218.99</v>
      </c>
      <c r="C14" s="140">
        <v>8448.7100000000009</v>
      </c>
      <c r="D14" s="247">
        <f t="shared" si="2"/>
        <v>3.1466270043556212E-2</v>
      </c>
      <c r="E14" s="215">
        <f t="shared" si="3"/>
        <v>2.8033730158005976E-2</v>
      </c>
      <c r="F14" s="52">
        <f t="shared" si="4"/>
        <v>-8.3553621383687243E-2</v>
      </c>
      <c r="H14" s="19">
        <v>3280.67</v>
      </c>
      <c r="I14" s="140">
        <v>3146.9770000000008</v>
      </c>
      <c r="J14" s="247">
        <f t="shared" si="5"/>
        <v>4.4986486721268287E-2</v>
      </c>
      <c r="K14" s="215">
        <f t="shared" si="6"/>
        <v>4.0307532711908838E-2</v>
      </c>
      <c r="L14" s="52">
        <f t="shared" si="7"/>
        <v>-4.0751736687932437E-2</v>
      </c>
      <c r="N14" s="27">
        <f t="shared" si="0"/>
        <v>3.5586002371192511</v>
      </c>
      <c r="O14" s="152">
        <f t="shared" si="1"/>
        <v>3.7248017744720796</v>
      </c>
      <c r="P14" s="52">
        <f t="shared" si="8"/>
        <v>4.6704188804126967E-2</v>
      </c>
    </row>
    <row r="15" spans="1:16" ht="20.100000000000001" customHeight="1" x14ac:dyDescent="0.25">
      <c r="A15" s="8" t="s">
        <v>178</v>
      </c>
      <c r="B15" s="19">
        <v>14485.119999999997</v>
      </c>
      <c r="C15" s="140">
        <v>13947.779999999999</v>
      </c>
      <c r="D15" s="247">
        <f t="shared" si="2"/>
        <v>4.9440632600026339E-2</v>
      </c>
      <c r="E15" s="215">
        <f t="shared" si="3"/>
        <v>4.6280236962001592E-2</v>
      </c>
      <c r="F15" s="52">
        <f t="shared" si="4"/>
        <v>-3.709599920470099E-2</v>
      </c>
      <c r="H15" s="19">
        <v>2760.8700000000003</v>
      </c>
      <c r="I15" s="140">
        <v>2847.9030000000002</v>
      </c>
      <c r="J15" s="247">
        <f t="shared" si="5"/>
        <v>3.7858681791874217E-2</v>
      </c>
      <c r="K15" s="215">
        <f t="shared" si="6"/>
        <v>3.647689300965444E-2</v>
      </c>
      <c r="L15" s="52">
        <f t="shared" si="7"/>
        <v>3.1523758815156053E-2</v>
      </c>
      <c r="N15" s="27">
        <f t="shared" si="0"/>
        <v>1.9060042305483149</v>
      </c>
      <c r="O15" s="152">
        <f t="shared" si="1"/>
        <v>2.0418324636608838</v>
      </c>
      <c r="P15" s="52">
        <f t="shared" si="8"/>
        <v>7.12633429326094E-2</v>
      </c>
    </row>
    <row r="16" spans="1:16" ht="20.100000000000001" customHeight="1" x14ac:dyDescent="0.25">
      <c r="A16" s="8" t="s">
        <v>170</v>
      </c>
      <c r="B16" s="19">
        <v>5004.6899999999996</v>
      </c>
      <c r="C16" s="140">
        <v>9193.02</v>
      </c>
      <c r="D16" s="247">
        <f t="shared" si="2"/>
        <v>1.7082015169154682E-2</v>
      </c>
      <c r="E16" s="215">
        <f t="shared" si="3"/>
        <v>3.0503430940007653E-2</v>
      </c>
      <c r="F16" s="52">
        <f t="shared" si="4"/>
        <v>0.83688100561673173</v>
      </c>
      <c r="H16" s="19">
        <v>1401.268</v>
      </c>
      <c r="I16" s="140">
        <v>2527.6559999999999</v>
      </c>
      <c r="J16" s="247">
        <f t="shared" si="5"/>
        <v>1.9215015309353933E-2</v>
      </c>
      <c r="K16" s="215">
        <f t="shared" si="6"/>
        <v>3.2375062450234818E-2</v>
      </c>
      <c r="L16" s="52">
        <f t="shared" si="7"/>
        <v>0.80383481246984867</v>
      </c>
      <c r="N16" s="27">
        <f t="shared" si="0"/>
        <v>2.799909684715737</v>
      </c>
      <c r="O16" s="152">
        <f t="shared" si="1"/>
        <v>2.7495382366186516</v>
      </c>
      <c r="P16" s="52">
        <f t="shared" si="8"/>
        <v>-1.799038317987724E-2</v>
      </c>
    </row>
    <row r="17" spans="1:16" ht="20.100000000000001" customHeight="1" x14ac:dyDescent="0.25">
      <c r="A17" s="8" t="s">
        <v>167</v>
      </c>
      <c r="B17" s="19">
        <v>7930.3500000000013</v>
      </c>
      <c r="C17" s="140">
        <v>8718.1200000000026</v>
      </c>
      <c r="D17" s="247">
        <f t="shared" si="2"/>
        <v>2.7067882125907071E-2</v>
      </c>
      <c r="E17" s="215">
        <f t="shared" si="3"/>
        <v>2.8927661567874279E-2</v>
      </c>
      <c r="F17" s="52">
        <f t="shared" si="4"/>
        <v>9.9336094876014455E-2</v>
      </c>
      <c r="H17" s="19">
        <v>2038.4120000000003</v>
      </c>
      <c r="I17" s="140">
        <v>2497.0380000000005</v>
      </c>
      <c r="J17" s="247">
        <f t="shared" si="5"/>
        <v>2.7951910545856166E-2</v>
      </c>
      <c r="K17" s="215">
        <f t="shared" si="6"/>
        <v>3.1982896877822561E-2</v>
      </c>
      <c r="L17" s="52">
        <f t="shared" si="7"/>
        <v>0.22499180734807298</v>
      </c>
      <c r="N17" s="27">
        <f t="shared" si="0"/>
        <v>2.5703934883075781</v>
      </c>
      <c r="O17" s="152">
        <f t="shared" si="1"/>
        <v>2.8641931976159993</v>
      </c>
      <c r="P17" s="52">
        <f t="shared" si="8"/>
        <v>0.11430145253825225</v>
      </c>
    </row>
    <row r="18" spans="1:16" ht="20.100000000000001" customHeight="1" x14ac:dyDescent="0.25">
      <c r="A18" s="8" t="s">
        <v>179</v>
      </c>
      <c r="B18" s="19">
        <v>10099.960000000001</v>
      </c>
      <c r="C18" s="140">
        <v>9976.7999999999993</v>
      </c>
      <c r="D18" s="247">
        <f t="shared" si="2"/>
        <v>3.4473198125729174E-2</v>
      </c>
      <c r="E18" s="215">
        <f t="shared" si="3"/>
        <v>3.3104097435039663E-2</v>
      </c>
      <c r="F18" s="52">
        <f t="shared" si="4"/>
        <v>-1.2194107699436598E-2</v>
      </c>
      <c r="H18" s="19">
        <v>2218.5350000000003</v>
      </c>
      <c r="I18" s="140">
        <v>2321.2790000000005</v>
      </c>
      <c r="J18" s="247">
        <f t="shared" si="5"/>
        <v>3.042186361876353E-2</v>
      </c>
      <c r="K18" s="215">
        <f t="shared" si="6"/>
        <v>2.9731716890834294E-2</v>
      </c>
      <c r="L18" s="52">
        <f t="shared" si="7"/>
        <v>4.6311642592972449E-2</v>
      </c>
      <c r="N18" s="27">
        <f t="shared" si="0"/>
        <v>2.1965780062495299</v>
      </c>
      <c r="O18" s="152">
        <f t="shared" si="1"/>
        <v>2.3266768903856954</v>
      </c>
      <c r="P18" s="52">
        <f t="shared" si="8"/>
        <v>5.9227982692177737E-2</v>
      </c>
    </row>
    <row r="19" spans="1:16" ht="20.100000000000001" customHeight="1" x14ac:dyDescent="0.25">
      <c r="A19" s="8" t="s">
        <v>180</v>
      </c>
      <c r="B19" s="19">
        <v>2236.7200000000003</v>
      </c>
      <c r="C19" s="140">
        <v>7294.8100000000013</v>
      </c>
      <c r="D19" s="247">
        <f t="shared" si="2"/>
        <v>7.6343759491899928E-3</v>
      </c>
      <c r="E19" s="215">
        <f t="shared" si="3"/>
        <v>2.4204965621251479E-2</v>
      </c>
      <c r="F19" s="52">
        <f t="shared" si="4"/>
        <v>2.2613872098429848</v>
      </c>
      <c r="H19" s="19">
        <v>457.18399999999991</v>
      </c>
      <c r="I19" s="140">
        <v>1659.258</v>
      </c>
      <c r="J19" s="247">
        <f t="shared" si="5"/>
        <v>6.2691773159678716E-3</v>
      </c>
      <c r="K19" s="215">
        <f t="shared" si="6"/>
        <v>2.1252330764570705E-2</v>
      </c>
      <c r="L19" s="52">
        <f t="shared" si="7"/>
        <v>2.6293002379785824</v>
      </c>
      <c r="N19" s="27">
        <f t="shared" si="0"/>
        <v>2.0439929897349685</v>
      </c>
      <c r="O19" s="152">
        <f t="shared" si="1"/>
        <v>2.2745732925189275</v>
      </c>
      <c r="P19" s="52">
        <f t="shared" si="8"/>
        <v>0.11280875420901365</v>
      </c>
    </row>
    <row r="20" spans="1:16" ht="20.100000000000001" customHeight="1" x14ac:dyDescent="0.25">
      <c r="A20" s="8" t="s">
        <v>164</v>
      </c>
      <c r="B20" s="19">
        <v>8382.44</v>
      </c>
      <c r="C20" s="140">
        <v>7233.78</v>
      </c>
      <c r="D20" s="247">
        <f t="shared" si="2"/>
        <v>2.8610956369830895E-2</v>
      </c>
      <c r="E20" s="215">
        <f t="shared" si="3"/>
        <v>2.4002461505055854E-2</v>
      </c>
      <c r="F20" s="52">
        <f t="shared" si="4"/>
        <v>-0.13703169960059369</v>
      </c>
      <c r="H20" s="19">
        <v>1598.229</v>
      </c>
      <c r="I20" s="140">
        <v>1380.5500000000002</v>
      </c>
      <c r="J20" s="247">
        <f t="shared" si="5"/>
        <v>2.1915860993652485E-2</v>
      </c>
      <c r="K20" s="215">
        <f t="shared" si="6"/>
        <v>1.7682545593890816E-2</v>
      </c>
      <c r="L20" s="52">
        <f t="shared" si="7"/>
        <v>-0.13620013152057675</v>
      </c>
      <c r="N20" s="27">
        <f t="shared" si="0"/>
        <v>1.906639355605289</v>
      </c>
      <c r="O20" s="152">
        <f t="shared" si="1"/>
        <v>1.9084766194161285</v>
      </c>
      <c r="P20" s="52">
        <f t="shared" si="8"/>
        <v>9.636137035764794E-4</v>
      </c>
    </row>
    <row r="21" spans="1:16" ht="20.100000000000001" customHeight="1" x14ac:dyDescent="0.25">
      <c r="A21" s="8" t="s">
        <v>172</v>
      </c>
      <c r="B21" s="19">
        <v>7472.800000000002</v>
      </c>
      <c r="C21" s="140">
        <v>3589.22</v>
      </c>
      <c r="D21" s="247">
        <f t="shared" si="2"/>
        <v>2.5506171802061495E-2</v>
      </c>
      <c r="E21" s="215">
        <f t="shared" si="3"/>
        <v>1.1909418710988801E-2</v>
      </c>
      <c r="F21" s="52">
        <f t="shared" si="4"/>
        <v>-0.51969542875495145</v>
      </c>
      <c r="H21" s="19">
        <v>1974.4349999999997</v>
      </c>
      <c r="I21" s="140">
        <v>1007.867</v>
      </c>
      <c r="J21" s="247">
        <f t="shared" si="5"/>
        <v>2.7074620095744874E-2</v>
      </c>
      <c r="K21" s="215">
        <f t="shared" si="6"/>
        <v>1.2909097229421573E-2</v>
      </c>
      <c r="L21" s="52">
        <f t="shared" si="7"/>
        <v>-0.48954156505531959</v>
      </c>
      <c r="N21" s="27">
        <f t="shared" si="0"/>
        <v>2.6421622417300061</v>
      </c>
      <c r="O21" s="152">
        <f t="shared" si="1"/>
        <v>2.8080390725561544</v>
      </c>
      <c r="P21" s="52">
        <f t="shared" si="8"/>
        <v>6.2780713540716265E-2</v>
      </c>
    </row>
    <row r="22" spans="1:16" ht="20.100000000000001" customHeight="1" x14ac:dyDescent="0.25">
      <c r="A22" s="8" t="s">
        <v>176</v>
      </c>
      <c r="B22" s="19">
        <v>2655.26</v>
      </c>
      <c r="C22" s="140">
        <v>3895.94</v>
      </c>
      <c r="D22" s="247">
        <f t="shared" si="2"/>
        <v>9.0629372844371319E-3</v>
      </c>
      <c r="E22" s="215">
        <f t="shared" si="3"/>
        <v>1.2927148721139889E-2</v>
      </c>
      <c r="F22" s="52">
        <f t="shared" si="4"/>
        <v>0.46725367760595937</v>
      </c>
      <c r="H22" s="19">
        <v>650.49600000000021</v>
      </c>
      <c r="I22" s="140">
        <v>1006.7870000000001</v>
      </c>
      <c r="J22" s="247">
        <f t="shared" si="5"/>
        <v>8.9199857548117132E-3</v>
      </c>
      <c r="K22" s="215">
        <f t="shared" si="6"/>
        <v>1.289526422863102E-2</v>
      </c>
      <c r="L22" s="52">
        <f t="shared" si="7"/>
        <v>0.54772204594647744</v>
      </c>
      <c r="N22" s="27">
        <f t="shared" si="0"/>
        <v>2.4498391871229188</v>
      </c>
      <c r="O22" s="152">
        <f t="shared" si="1"/>
        <v>2.5841953418173795</v>
      </c>
      <c r="P22" s="52">
        <f t="shared" si="8"/>
        <v>5.4842846583839665E-2</v>
      </c>
    </row>
    <row r="23" spans="1:16" ht="20.100000000000001" customHeight="1" x14ac:dyDescent="0.25">
      <c r="A23" s="8" t="s">
        <v>183</v>
      </c>
      <c r="B23" s="19">
        <v>3693.68</v>
      </c>
      <c r="C23" s="140">
        <v>2983.02</v>
      </c>
      <c r="D23" s="247">
        <f t="shared" si="2"/>
        <v>1.2607273935049576E-2</v>
      </c>
      <c r="E23" s="215">
        <f t="shared" si="3"/>
        <v>9.8979817908219098E-3</v>
      </c>
      <c r="F23" s="52">
        <f t="shared" si="4"/>
        <v>-0.19239890840570917</v>
      </c>
      <c r="H23" s="19">
        <v>1053.5329999999997</v>
      </c>
      <c r="I23" s="140">
        <v>977.20299999999997</v>
      </c>
      <c r="J23" s="247">
        <f t="shared" si="5"/>
        <v>1.4446667392611244E-2</v>
      </c>
      <c r="K23" s="215">
        <f t="shared" si="6"/>
        <v>1.2516342473642306E-2</v>
      </c>
      <c r="L23" s="52">
        <f t="shared" si="7"/>
        <v>-7.2451456195486735E-2</v>
      </c>
      <c r="N23" s="27">
        <f t="shared" si="0"/>
        <v>2.8522584522752368</v>
      </c>
      <c r="O23" s="152">
        <f t="shared" si="1"/>
        <v>3.2758848415364294</v>
      </c>
      <c r="P23" s="52">
        <f t="shared" si="8"/>
        <v>0.14852314274790468</v>
      </c>
    </row>
    <row r="24" spans="1:16" ht="20.100000000000001" customHeight="1" x14ac:dyDescent="0.25">
      <c r="A24" s="8" t="s">
        <v>177</v>
      </c>
      <c r="B24" s="19">
        <v>5036.51</v>
      </c>
      <c r="C24" s="140">
        <v>3188.3199999999997</v>
      </c>
      <c r="D24" s="247">
        <f t="shared" si="2"/>
        <v>1.7190623239321367E-2</v>
      </c>
      <c r="E24" s="215">
        <f t="shared" si="3"/>
        <v>1.057918931261383E-2</v>
      </c>
      <c r="F24" s="52">
        <f t="shared" si="4"/>
        <v>-0.36695846925748193</v>
      </c>
      <c r="H24" s="19">
        <v>1426.9679999999998</v>
      </c>
      <c r="I24" s="140">
        <v>939.77700000000016</v>
      </c>
      <c r="J24" s="247">
        <f t="shared" si="5"/>
        <v>1.9567428904362451E-2</v>
      </c>
      <c r="K24" s="215">
        <f t="shared" si="6"/>
        <v>1.2036977762913282E-2</v>
      </c>
      <c r="L24" s="52">
        <f t="shared" si="7"/>
        <v>-0.34141690633567096</v>
      </c>
      <c r="N24" s="27">
        <f t="shared" si="0"/>
        <v>2.8332476258361439</v>
      </c>
      <c r="O24" s="152">
        <f t="shared" si="1"/>
        <v>2.9475617252973363</v>
      </c>
      <c r="P24" s="52">
        <f t="shared" si="8"/>
        <v>4.0347373247142916E-2</v>
      </c>
    </row>
    <row r="25" spans="1:16" ht="20.100000000000001" customHeight="1" x14ac:dyDescent="0.25">
      <c r="A25" s="8" t="s">
        <v>182</v>
      </c>
      <c r="B25" s="19">
        <v>1472.1899999999998</v>
      </c>
      <c r="C25" s="140">
        <v>1882.12</v>
      </c>
      <c r="D25" s="247">
        <f t="shared" si="2"/>
        <v>5.0248810439563352E-3</v>
      </c>
      <c r="E25" s="215">
        <f t="shared" si="3"/>
        <v>6.2450769650024907E-3</v>
      </c>
      <c r="F25" s="52">
        <f t="shared" ref="F25:F27" si="9">(C25-B25)/B25</f>
        <v>0.27844911322587446</v>
      </c>
      <c r="H25" s="19">
        <v>548.75</v>
      </c>
      <c r="I25" s="140">
        <v>808.95099999999991</v>
      </c>
      <c r="J25" s="247">
        <f t="shared" si="5"/>
        <v>7.5247844459503613E-3</v>
      </c>
      <c r="K25" s="215">
        <f t="shared" si="6"/>
        <v>1.0361314650482465E-2</v>
      </c>
      <c r="L25" s="52">
        <f t="shared" ref="L25:L29" si="10">(I25-H25)/H25</f>
        <v>0.47417038724373561</v>
      </c>
      <c r="N25" s="27">
        <f t="shared" si="0"/>
        <v>3.7274400722732803</v>
      </c>
      <c r="O25" s="152">
        <f t="shared" si="1"/>
        <v>4.298084075404331</v>
      </c>
      <c r="P25" s="52">
        <f t="shared" ref="P25:P29" si="11">(O25-N25)/N25</f>
        <v>0.15309273712428273</v>
      </c>
    </row>
    <row r="26" spans="1:16" ht="20.100000000000001" customHeight="1" x14ac:dyDescent="0.25">
      <c r="A26" s="8" t="s">
        <v>186</v>
      </c>
      <c r="B26" s="19">
        <v>1606.08</v>
      </c>
      <c r="C26" s="140">
        <v>2151.9800000000005</v>
      </c>
      <c r="D26" s="247">
        <f t="shared" si="2"/>
        <v>5.4818745862133221E-3</v>
      </c>
      <c r="E26" s="215">
        <f t="shared" si="3"/>
        <v>7.1405015233598629E-3</v>
      </c>
      <c r="F26" s="52">
        <f t="shared" si="9"/>
        <v>0.33989589559673278</v>
      </c>
      <c r="H26" s="19">
        <v>416.54600000000005</v>
      </c>
      <c r="I26" s="140">
        <v>602.02300000000002</v>
      </c>
      <c r="J26" s="247">
        <f t="shared" si="5"/>
        <v>5.7119250329345601E-3</v>
      </c>
      <c r="K26" s="215">
        <f t="shared" si="6"/>
        <v>7.7109116990119377E-3</v>
      </c>
      <c r="L26" s="52">
        <f t="shared" si="10"/>
        <v>0.4452737512783701</v>
      </c>
      <c r="N26" s="27">
        <f t="shared" si="0"/>
        <v>2.5935569834628414</v>
      </c>
      <c r="O26" s="152">
        <f t="shared" si="1"/>
        <v>2.7975306461955962</v>
      </c>
      <c r="P26" s="52">
        <f t="shared" si="11"/>
        <v>7.8646300826756929E-2</v>
      </c>
    </row>
    <row r="27" spans="1:16" ht="20.100000000000001" customHeight="1" x14ac:dyDescent="0.25">
      <c r="A27" s="8" t="s">
        <v>175</v>
      </c>
      <c r="B27" s="19">
        <v>2891.1200000000003</v>
      </c>
      <c r="C27" s="140">
        <v>1990.39</v>
      </c>
      <c r="D27" s="247">
        <f t="shared" si="2"/>
        <v>9.8679749786393343E-3</v>
      </c>
      <c r="E27" s="215">
        <f t="shared" si="3"/>
        <v>6.604328491473078E-3</v>
      </c>
      <c r="F27" s="52">
        <f t="shared" si="9"/>
        <v>-0.31155054096682261</v>
      </c>
      <c r="H27" s="19">
        <v>843.05099999999993</v>
      </c>
      <c r="I27" s="140">
        <v>591.72200000000009</v>
      </c>
      <c r="J27" s="247">
        <f t="shared" si="5"/>
        <v>1.1560413762082729E-2</v>
      </c>
      <c r="K27" s="215">
        <f t="shared" si="6"/>
        <v>7.578973049804978E-3</v>
      </c>
      <c r="L27" s="52">
        <f t="shared" si="10"/>
        <v>-0.29811838192469953</v>
      </c>
      <c r="N27" s="27">
        <f t="shared" si="0"/>
        <v>2.9160014112177972</v>
      </c>
      <c r="O27" s="152">
        <f t="shared" si="1"/>
        <v>2.9728947593185255</v>
      </c>
      <c r="P27" s="52">
        <f t="shared" si="11"/>
        <v>1.951074093512465E-2</v>
      </c>
    </row>
    <row r="28" spans="1:16" ht="20.100000000000001" customHeight="1" x14ac:dyDescent="0.25">
      <c r="A28" s="8" t="s">
        <v>203</v>
      </c>
      <c r="B28" s="19">
        <v>1285.5000000000002</v>
      </c>
      <c r="C28" s="140">
        <v>1949.7000000000003</v>
      </c>
      <c r="D28" s="247">
        <f t="shared" si="2"/>
        <v>4.3876704650934123E-3</v>
      </c>
      <c r="E28" s="215">
        <f t="shared" si="3"/>
        <v>6.469314686983486E-3</v>
      </c>
      <c r="F28" s="52">
        <f t="shared" ref="F28:F29" si="12">(C28-B28)/B28</f>
        <v>0.51668611435239198</v>
      </c>
      <c r="H28" s="19">
        <v>391.738</v>
      </c>
      <c r="I28" s="140">
        <v>564.10199999999998</v>
      </c>
      <c r="J28" s="247">
        <f t="shared" si="5"/>
        <v>5.3717430693169983E-3</v>
      </c>
      <c r="K28" s="215">
        <f t="shared" si="6"/>
        <v>7.2252068629205723E-3</v>
      </c>
      <c r="L28" s="52">
        <f t="shared" si="10"/>
        <v>0.43999816203687153</v>
      </c>
      <c r="N28" s="27">
        <f t="shared" si="0"/>
        <v>3.0473590042784906</v>
      </c>
      <c r="O28" s="152">
        <f t="shared" si="1"/>
        <v>2.8932758885982452</v>
      </c>
      <c r="P28" s="52">
        <f t="shared" si="11"/>
        <v>-5.0562836693646113E-2</v>
      </c>
    </row>
    <row r="29" spans="1:16" ht="20.100000000000001" customHeight="1" x14ac:dyDescent="0.25">
      <c r="A29" s="8" t="s">
        <v>209</v>
      </c>
      <c r="B29" s="19">
        <v>4187.920000000001</v>
      </c>
      <c r="C29" s="140">
        <v>2494.1400000000003</v>
      </c>
      <c r="D29" s="247">
        <f t="shared" si="2"/>
        <v>1.4294214620127579E-2</v>
      </c>
      <c r="E29" s="215">
        <f t="shared" si="3"/>
        <v>8.2758252722947082E-3</v>
      </c>
      <c r="F29" s="52">
        <f t="shared" si="12"/>
        <v>-0.40444421096869099</v>
      </c>
      <c r="H29" s="19">
        <v>882.80700000000002</v>
      </c>
      <c r="I29" s="140">
        <v>503.24400000000003</v>
      </c>
      <c r="J29" s="247">
        <f t="shared" si="5"/>
        <v>1.2105571539637542E-2</v>
      </c>
      <c r="K29" s="215">
        <f t="shared" si="6"/>
        <v>6.4457172683727425E-3</v>
      </c>
      <c r="L29" s="52">
        <f t="shared" si="10"/>
        <v>-0.42995014765401723</v>
      </c>
      <c r="N29" s="27">
        <f t="shared" si="0"/>
        <v>2.1079843932071283</v>
      </c>
      <c r="O29" s="152">
        <f t="shared" si="1"/>
        <v>2.0177055016959753</v>
      </c>
      <c r="P29" s="52">
        <f t="shared" si="11"/>
        <v>-4.2827115704495766E-2</v>
      </c>
    </row>
    <row r="30" spans="1:16" ht="20.100000000000001" customHeight="1" x14ac:dyDescent="0.25">
      <c r="A30" s="8" t="s">
        <v>187</v>
      </c>
      <c r="B30" s="19">
        <v>1087.42</v>
      </c>
      <c r="C30" s="140">
        <v>1897.8</v>
      </c>
      <c r="D30" s="247">
        <f t="shared" si="2"/>
        <v>3.7115835217050781E-3</v>
      </c>
      <c r="E30" s="215">
        <f t="shared" si="3"/>
        <v>6.2971048945772469E-3</v>
      </c>
      <c r="F30" s="52">
        <f t="shared" ref="F30" si="13">(C30-B30)/B30</f>
        <v>0.74523183314634622</v>
      </c>
      <c r="H30" s="19">
        <v>311.64800000000002</v>
      </c>
      <c r="I30" s="140">
        <v>483.57900000000001</v>
      </c>
      <c r="J30" s="247">
        <f t="shared" si="5"/>
        <v>4.2735016364674958E-3</v>
      </c>
      <c r="K30" s="215">
        <f t="shared" si="6"/>
        <v>6.193841378978035E-3</v>
      </c>
      <c r="L30" s="52">
        <f t="shared" ref="L30" si="14">(I30-H30)/H30</f>
        <v>0.55168330937467902</v>
      </c>
      <c r="N30" s="27">
        <f t="shared" si="0"/>
        <v>2.865939563370179</v>
      </c>
      <c r="O30" s="152">
        <f t="shared" si="1"/>
        <v>2.5481030667088205</v>
      </c>
      <c r="P30" s="52">
        <f t="shared" ref="P30" si="15">(O30-N30)/N30</f>
        <v>-0.11090132559794848</v>
      </c>
    </row>
    <row r="31" spans="1:16" ht="20.100000000000001" customHeight="1" x14ac:dyDescent="0.25">
      <c r="A31" s="8" t="s">
        <v>200</v>
      </c>
      <c r="B31" s="19">
        <v>3924.84</v>
      </c>
      <c r="C31" s="140">
        <v>1868.1</v>
      </c>
      <c r="D31" s="247">
        <f t="shared" si="2"/>
        <v>1.3396269582432691E-2</v>
      </c>
      <c r="E31" s="215">
        <f t="shared" si="3"/>
        <v>6.198557094298532E-3</v>
      </c>
      <c r="F31" s="52">
        <f t="shared" ref="F31:F32" si="16">(C31-B31)/B31</f>
        <v>-0.52403155287858871</v>
      </c>
      <c r="H31" s="19">
        <v>899.75099999999998</v>
      </c>
      <c r="I31" s="140">
        <v>470.54499999999996</v>
      </c>
      <c r="J31" s="247">
        <f t="shared" si="5"/>
        <v>1.2337917685700745E-2</v>
      </c>
      <c r="K31" s="215">
        <f t="shared" si="6"/>
        <v>6.0268975527705279E-3</v>
      </c>
      <c r="L31" s="52">
        <f t="shared" ref="L31:L32" si="17">(I31-H31)/H31</f>
        <v>-0.47702753317306679</v>
      </c>
      <c r="N31" s="27">
        <f t="shared" si="0"/>
        <v>2.2924526859693644</v>
      </c>
      <c r="O31" s="152">
        <f t="shared" si="1"/>
        <v>2.5188426743750334</v>
      </c>
      <c r="P31" s="52">
        <f t="shared" ref="P31:P32" si="18">(O31-N31)/N31</f>
        <v>9.8754486751790896E-2</v>
      </c>
    </row>
    <row r="32" spans="1:16" ht="20.100000000000001" customHeight="1" thickBot="1" x14ac:dyDescent="0.3">
      <c r="A32" s="8" t="s">
        <v>17</v>
      </c>
      <c r="B32" s="19">
        <f>B33-SUM(B7:B31)</f>
        <v>18290.26999999996</v>
      </c>
      <c r="C32" s="140">
        <f>C33-SUM(C7:C31)</f>
        <v>20417.640000000014</v>
      </c>
      <c r="D32" s="247">
        <f t="shared" si="2"/>
        <v>6.2428376100804275E-2</v>
      </c>
      <c r="E32" s="215">
        <f t="shared" si="3"/>
        <v>6.7747929592009842E-2</v>
      </c>
      <c r="F32" s="52">
        <f t="shared" si="16"/>
        <v>0.11631156893802323</v>
      </c>
      <c r="H32" s="19">
        <f>H33-SUM(H7:H31)</f>
        <v>4790.7529999999824</v>
      </c>
      <c r="I32" s="140">
        <f>I33-SUM(I7:I31)</f>
        <v>5797.7540000000008</v>
      </c>
      <c r="J32" s="247">
        <f t="shared" si="5"/>
        <v>6.5693637646997538E-2</v>
      </c>
      <c r="K32" s="215">
        <f t="shared" si="6"/>
        <v>7.4259570060601104E-2</v>
      </c>
      <c r="L32" s="52">
        <f t="shared" si="17"/>
        <v>0.21019681039703406</v>
      </c>
      <c r="N32" s="27">
        <f t="shared" si="0"/>
        <v>2.6192904752089459</v>
      </c>
      <c r="O32" s="152">
        <f t="shared" si="1"/>
        <v>2.8395808722261719</v>
      </c>
      <c r="P32" s="52">
        <f t="shared" si="18"/>
        <v>8.4103080243382741E-2</v>
      </c>
    </row>
    <row r="33" spans="1:16" ht="26.25" customHeight="1" thickBot="1" x14ac:dyDescent="0.3">
      <c r="A33" s="12" t="s">
        <v>18</v>
      </c>
      <c r="B33" s="17">
        <v>292980.06999999995</v>
      </c>
      <c r="C33" s="145">
        <v>301376.58999999997</v>
      </c>
      <c r="D33" s="243">
        <f>SUM(D7:D32)</f>
        <v>0.99999999999999989</v>
      </c>
      <c r="E33" s="244">
        <f>SUM(E7:E32)</f>
        <v>1.0000000000000002</v>
      </c>
      <c r="F33" s="57">
        <f t="shared" si="4"/>
        <v>2.8659014246259207E-2</v>
      </c>
      <c r="G33" s="1"/>
      <c r="H33" s="17">
        <v>72925.676999999996</v>
      </c>
      <c r="I33" s="145">
        <v>78074.165999999997</v>
      </c>
      <c r="J33" s="243">
        <f>SUM(J7:J32)</f>
        <v>0.99999999999999978</v>
      </c>
      <c r="K33" s="244">
        <f>SUM(K7:K32)</f>
        <v>0.99999999999999989</v>
      </c>
      <c r="L33" s="57">
        <f t="shared" si="7"/>
        <v>7.0599125188786416E-2</v>
      </c>
      <c r="N33" s="29">
        <f t="shared" si="0"/>
        <v>2.4891002654207846</v>
      </c>
      <c r="O33" s="146">
        <f t="shared" si="1"/>
        <v>2.590584955520268</v>
      </c>
      <c r="P33" s="57">
        <f t="shared" si="8"/>
        <v>4.0771636044290641E-2</v>
      </c>
    </row>
    <row r="35" spans="1:16" ht="15.75" thickBot="1" x14ac:dyDescent="0.3"/>
    <row r="36" spans="1:16" x14ac:dyDescent="0.25">
      <c r="A36" s="353" t="s">
        <v>2</v>
      </c>
      <c r="B36" s="347" t="s">
        <v>1</v>
      </c>
      <c r="C36" s="340"/>
      <c r="D36" s="347" t="s">
        <v>104</v>
      </c>
      <c r="E36" s="340"/>
      <c r="F36" s="130" t="s">
        <v>0</v>
      </c>
      <c r="H36" s="356" t="s">
        <v>19</v>
      </c>
      <c r="I36" s="357"/>
      <c r="J36" s="347" t="s">
        <v>104</v>
      </c>
      <c r="K36" s="345"/>
      <c r="L36" s="130" t="s">
        <v>0</v>
      </c>
      <c r="N36" s="339" t="s">
        <v>22</v>
      </c>
      <c r="O36" s="340"/>
      <c r="P36" s="130" t="s">
        <v>0</v>
      </c>
    </row>
    <row r="37" spans="1:16" x14ac:dyDescent="0.25">
      <c r="A37" s="354"/>
      <c r="B37" s="348" t="str">
        <f>B5</f>
        <v>jan-maio</v>
      </c>
      <c r="C37" s="342"/>
      <c r="D37" s="348" t="str">
        <f>B5</f>
        <v>jan-maio</v>
      </c>
      <c r="E37" s="342"/>
      <c r="F37" s="131" t="str">
        <f>F5</f>
        <v>2023/2022</v>
      </c>
      <c r="H37" s="337" t="str">
        <f>B5</f>
        <v>jan-maio</v>
      </c>
      <c r="I37" s="342"/>
      <c r="J37" s="348" t="str">
        <f>B5</f>
        <v>jan-maio</v>
      </c>
      <c r="K37" s="338"/>
      <c r="L37" s="131" t="str">
        <f>L5</f>
        <v>2023/2022</v>
      </c>
      <c r="N37" s="337" t="str">
        <f>B5</f>
        <v>jan-maio</v>
      </c>
      <c r="O37" s="338"/>
      <c r="P37" s="131" t="str">
        <f>P5</f>
        <v>2023/2022</v>
      </c>
    </row>
    <row r="38" spans="1:16" ht="19.5" customHeight="1" thickBot="1" x14ac:dyDescent="0.3">
      <c r="A38" s="355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173</v>
      </c>
      <c r="B39" s="39">
        <v>25377.780000000002</v>
      </c>
      <c r="C39" s="147">
        <v>29328.709999999995</v>
      </c>
      <c r="D39" s="247">
        <f t="shared" ref="D39:D61" si="19">B39/$B$62</f>
        <v>0.21575066630960127</v>
      </c>
      <c r="E39" s="246">
        <f t="shared" ref="E39:E61" si="20">C39/$C$62</f>
        <v>0.2447177482573836</v>
      </c>
      <c r="F39" s="52">
        <f>(C39-B39)/B39</f>
        <v>0.15568461859153923</v>
      </c>
      <c r="H39" s="39">
        <v>5985.5380000000005</v>
      </c>
      <c r="I39" s="147">
        <v>7245.8399999999983</v>
      </c>
      <c r="J39" s="247">
        <f t="shared" ref="J39:J61" si="21">H39/$H$62</f>
        <v>0.22010457061127134</v>
      </c>
      <c r="K39" s="246">
        <f t="shared" ref="K39:K61" si="22">I39/$I$62</f>
        <v>0.24775117928882967</v>
      </c>
      <c r="L39" s="52">
        <f>(I39-H39)/H39</f>
        <v>0.21055784793280033</v>
      </c>
      <c r="N39" s="27">
        <f t="shared" ref="N39:N62" si="23">(H39/B39)*10</f>
        <v>2.3585743118586415</v>
      </c>
      <c r="O39" s="151">
        <f t="shared" ref="O39:O62" si="24">(I39/C39)*10</f>
        <v>2.4705621215525673</v>
      </c>
      <c r="P39" s="61">
        <f t="shared" si="8"/>
        <v>4.748114533888708E-2</v>
      </c>
    </row>
    <row r="40" spans="1:16" ht="20.100000000000001" customHeight="1" x14ac:dyDescent="0.25">
      <c r="A40" s="38" t="s">
        <v>174</v>
      </c>
      <c r="B40" s="19">
        <v>29778.81</v>
      </c>
      <c r="C40" s="140">
        <v>26785.14</v>
      </c>
      <c r="D40" s="247">
        <f t="shared" si="19"/>
        <v>0.2531662777203923</v>
      </c>
      <c r="E40" s="215">
        <f t="shared" si="20"/>
        <v>0.22349428759596918</v>
      </c>
      <c r="F40" s="52">
        <f t="shared" ref="F40:F62" si="25">(C40-B40)/B40</f>
        <v>-0.10053020923267256</v>
      </c>
      <c r="H40" s="19">
        <v>6679.4799999999987</v>
      </c>
      <c r="I40" s="140">
        <v>6242.1269999999995</v>
      </c>
      <c r="J40" s="247">
        <f t="shared" si="21"/>
        <v>0.24562271216164266</v>
      </c>
      <c r="K40" s="215">
        <f t="shared" si="22"/>
        <v>0.21343202796648073</v>
      </c>
      <c r="L40" s="52">
        <f t="shared" ref="L40:L62" si="26">(I40-H40)/H40</f>
        <v>-6.547710300801847E-2</v>
      </c>
      <c r="N40" s="27">
        <f t="shared" si="23"/>
        <v>2.2430312023885435</v>
      </c>
      <c r="O40" s="152">
        <f t="shared" si="24"/>
        <v>2.3304440447203185</v>
      </c>
      <c r="P40" s="52">
        <f t="shared" si="8"/>
        <v>3.8970854368272481E-2</v>
      </c>
    </row>
    <row r="41" spans="1:16" ht="20.100000000000001" customHeight="1" x14ac:dyDescent="0.25">
      <c r="A41" s="38" t="s">
        <v>169</v>
      </c>
      <c r="B41" s="19">
        <v>7537.41</v>
      </c>
      <c r="C41" s="140">
        <v>13961.689999999999</v>
      </c>
      <c r="D41" s="247">
        <f t="shared" si="19"/>
        <v>6.4079727610084541E-2</v>
      </c>
      <c r="E41" s="215">
        <f t="shared" si="20"/>
        <v>0.11649586151820623</v>
      </c>
      <c r="F41" s="52">
        <f t="shared" si="25"/>
        <v>0.85231929800820161</v>
      </c>
      <c r="H41" s="19">
        <v>1760.8320000000003</v>
      </c>
      <c r="I41" s="140">
        <v>3485.5899999999997</v>
      </c>
      <c r="J41" s="247">
        <f t="shared" si="21"/>
        <v>6.4750599073731749E-2</v>
      </c>
      <c r="K41" s="215">
        <f t="shared" si="22"/>
        <v>0.11917997540897286</v>
      </c>
      <c r="L41" s="52">
        <f t="shared" si="26"/>
        <v>0.97951309381019824</v>
      </c>
      <c r="N41" s="27">
        <f t="shared" si="23"/>
        <v>2.3361234163990021</v>
      </c>
      <c r="O41" s="152">
        <f t="shared" si="24"/>
        <v>2.4965387428026267</v>
      </c>
      <c r="P41" s="52">
        <f t="shared" si="8"/>
        <v>6.8667316665527639E-2</v>
      </c>
    </row>
    <row r="42" spans="1:16" ht="20.100000000000001" customHeight="1" x14ac:dyDescent="0.25">
      <c r="A42" s="38" t="s">
        <v>178</v>
      </c>
      <c r="B42" s="19">
        <v>14485.119999999997</v>
      </c>
      <c r="C42" s="140">
        <v>13947.779999999999</v>
      </c>
      <c r="D42" s="247">
        <f t="shared" si="19"/>
        <v>0.12314608652035483</v>
      </c>
      <c r="E42" s="215">
        <f t="shared" si="20"/>
        <v>0.11637979695627153</v>
      </c>
      <c r="F42" s="52">
        <f t="shared" si="25"/>
        <v>-3.709599920470099E-2</v>
      </c>
      <c r="H42" s="19">
        <v>2760.8700000000003</v>
      </c>
      <c r="I42" s="140">
        <v>2847.9030000000002</v>
      </c>
      <c r="J42" s="247">
        <f t="shared" si="21"/>
        <v>0.10152472607534038</v>
      </c>
      <c r="K42" s="215">
        <f t="shared" si="22"/>
        <v>9.7376056709808131E-2</v>
      </c>
      <c r="L42" s="52">
        <f t="shared" si="26"/>
        <v>3.1523758815156053E-2</v>
      </c>
      <c r="N42" s="27">
        <f t="shared" si="23"/>
        <v>1.9060042305483149</v>
      </c>
      <c r="O42" s="152">
        <f t="shared" si="24"/>
        <v>2.0418324636608838</v>
      </c>
      <c r="P42" s="52">
        <f t="shared" si="8"/>
        <v>7.12633429326094E-2</v>
      </c>
    </row>
    <row r="43" spans="1:16" ht="20.100000000000001" customHeight="1" x14ac:dyDescent="0.25">
      <c r="A43" s="38" t="s">
        <v>167</v>
      </c>
      <c r="B43" s="19">
        <v>7930.3500000000013</v>
      </c>
      <c r="C43" s="140">
        <v>8718.1200000000026</v>
      </c>
      <c r="D43" s="247">
        <f t="shared" si="19"/>
        <v>6.7420329775431359E-2</v>
      </c>
      <c r="E43" s="215">
        <f t="shared" si="20"/>
        <v>7.2743693651635619E-2</v>
      </c>
      <c r="F43" s="52">
        <f t="shared" si="25"/>
        <v>9.9336094876014455E-2</v>
      </c>
      <c r="H43" s="19">
        <v>2038.4120000000003</v>
      </c>
      <c r="I43" s="140">
        <v>2497.0380000000005</v>
      </c>
      <c r="J43" s="247">
        <f t="shared" si="21"/>
        <v>7.4957973366615138E-2</v>
      </c>
      <c r="K43" s="215">
        <f t="shared" si="22"/>
        <v>8.5379211965627297E-2</v>
      </c>
      <c r="L43" s="52">
        <f t="shared" si="26"/>
        <v>0.22499180734807298</v>
      </c>
      <c r="N43" s="27">
        <f t="shared" si="23"/>
        <v>2.5703934883075781</v>
      </c>
      <c r="O43" s="152">
        <f t="shared" si="24"/>
        <v>2.8641931976159993</v>
      </c>
      <c r="P43" s="52">
        <f t="shared" ref="P43:P50" si="27">(O43-N43)/N43</f>
        <v>0.11430145253825225</v>
      </c>
    </row>
    <row r="44" spans="1:16" ht="20.100000000000001" customHeight="1" x14ac:dyDescent="0.25">
      <c r="A44" s="38" t="s">
        <v>164</v>
      </c>
      <c r="B44" s="19">
        <v>8382.44</v>
      </c>
      <c r="C44" s="140">
        <v>7233.78</v>
      </c>
      <c r="D44" s="247">
        <f t="shared" si="19"/>
        <v>7.1263799091183466E-2</v>
      </c>
      <c r="E44" s="215">
        <f t="shared" si="20"/>
        <v>6.035841170611652E-2</v>
      </c>
      <c r="F44" s="52">
        <f t="shared" ref="F44:F55" si="28">(C44-B44)/B44</f>
        <v>-0.13703169960059369</v>
      </c>
      <c r="H44" s="19">
        <v>1598.229</v>
      </c>
      <c r="I44" s="140">
        <v>1380.5500000000002</v>
      </c>
      <c r="J44" s="247">
        <f t="shared" si="21"/>
        <v>5.8771242916423147E-2</v>
      </c>
      <c r="K44" s="215">
        <f t="shared" si="22"/>
        <v>4.7204035773242843E-2</v>
      </c>
      <c r="L44" s="52">
        <f t="shared" ref="L44:L55" si="29">(I44-H44)/H44</f>
        <v>-0.13620013152057675</v>
      </c>
      <c r="N44" s="27">
        <f t="shared" si="23"/>
        <v>1.906639355605289</v>
      </c>
      <c r="O44" s="152">
        <f t="shared" si="24"/>
        <v>1.9084766194161285</v>
      </c>
      <c r="P44" s="52">
        <f t="shared" si="27"/>
        <v>9.636137035764794E-4</v>
      </c>
    </row>
    <row r="45" spans="1:16" ht="20.100000000000001" customHeight="1" x14ac:dyDescent="0.25">
      <c r="A45" s="38" t="s">
        <v>172</v>
      </c>
      <c r="B45" s="19">
        <v>7472.800000000002</v>
      </c>
      <c r="C45" s="140">
        <v>3589.22</v>
      </c>
      <c r="D45" s="247">
        <f t="shared" si="19"/>
        <v>6.353044195348799E-2</v>
      </c>
      <c r="E45" s="215">
        <f t="shared" si="20"/>
        <v>2.9948328324033567E-2</v>
      </c>
      <c r="F45" s="52">
        <f t="shared" si="28"/>
        <v>-0.51969542875495145</v>
      </c>
      <c r="H45" s="19">
        <v>1974.4349999999997</v>
      </c>
      <c r="I45" s="140">
        <v>1007.867</v>
      </c>
      <c r="J45" s="247">
        <f t="shared" si="21"/>
        <v>7.2605364442572318E-2</v>
      </c>
      <c r="K45" s="215">
        <f t="shared" si="22"/>
        <v>3.4461185703285602E-2</v>
      </c>
      <c r="L45" s="52">
        <f t="shared" si="29"/>
        <v>-0.48954156505531959</v>
      </c>
      <c r="N45" s="27">
        <f t="shared" si="23"/>
        <v>2.6421622417300061</v>
      </c>
      <c r="O45" s="152">
        <f t="shared" si="24"/>
        <v>2.8080390725561544</v>
      </c>
      <c r="P45" s="52">
        <f t="shared" si="27"/>
        <v>6.2780713540716265E-2</v>
      </c>
    </row>
    <row r="46" spans="1:16" ht="20.100000000000001" customHeight="1" x14ac:dyDescent="0.25">
      <c r="A46" s="38" t="s">
        <v>176</v>
      </c>
      <c r="B46" s="19">
        <v>2655.26</v>
      </c>
      <c r="C46" s="140">
        <v>3895.94</v>
      </c>
      <c r="D46" s="247">
        <f t="shared" si="19"/>
        <v>2.2573846657399969E-2</v>
      </c>
      <c r="E46" s="215">
        <f t="shared" si="20"/>
        <v>3.2507589462539309E-2</v>
      </c>
      <c r="F46" s="52">
        <f t="shared" si="28"/>
        <v>0.46725367760595937</v>
      </c>
      <c r="H46" s="19">
        <v>650.49600000000021</v>
      </c>
      <c r="I46" s="140">
        <v>1006.7870000000001</v>
      </c>
      <c r="J46" s="247">
        <f t="shared" si="21"/>
        <v>2.3920513538523955E-2</v>
      </c>
      <c r="K46" s="215">
        <f t="shared" si="22"/>
        <v>3.4424258131929911E-2</v>
      </c>
      <c r="L46" s="52">
        <f t="shared" si="29"/>
        <v>0.54772204594647744</v>
      </c>
      <c r="N46" s="27">
        <f t="shared" si="23"/>
        <v>2.4498391871229188</v>
      </c>
      <c r="O46" s="152">
        <f t="shared" si="24"/>
        <v>2.5841953418173795</v>
      </c>
      <c r="P46" s="52">
        <f t="shared" si="27"/>
        <v>5.4842846583839665E-2</v>
      </c>
    </row>
    <row r="47" spans="1:16" ht="20.100000000000001" customHeight="1" x14ac:dyDescent="0.25">
      <c r="A47" s="38" t="s">
        <v>177</v>
      </c>
      <c r="B47" s="19">
        <v>5036.51</v>
      </c>
      <c r="C47" s="140">
        <v>3188.3199999999997</v>
      </c>
      <c r="D47" s="247">
        <f t="shared" si="19"/>
        <v>4.2818181431747371E-2</v>
      </c>
      <c r="E47" s="215">
        <f t="shared" si="20"/>
        <v>2.6603232502349451E-2</v>
      </c>
      <c r="F47" s="52">
        <f t="shared" si="28"/>
        <v>-0.36695846925748193</v>
      </c>
      <c r="H47" s="19">
        <v>1426.9679999999998</v>
      </c>
      <c r="I47" s="140">
        <v>939.77700000000016</v>
      </c>
      <c r="J47" s="247">
        <f t="shared" si="21"/>
        <v>5.2473508465909757E-2</v>
      </c>
      <c r="K47" s="215">
        <f t="shared" si="22"/>
        <v>3.2133039098091946E-2</v>
      </c>
      <c r="L47" s="52">
        <f t="shared" si="29"/>
        <v>-0.34141690633567096</v>
      </c>
      <c r="N47" s="27">
        <f t="shared" si="23"/>
        <v>2.8332476258361439</v>
      </c>
      <c r="O47" s="152">
        <f t="shared" si="24"/>
        <v>2.9475617252973363</v>
      </c>
      <c r="P47" s="52">
        <f t="shared" si="27"/>
        <v>4.0347373247142916E-2</v>
      </c>
    </row>
    <row r="48" spans="1:16" ht="20.100000000000001" customHeight="1" x14ac:dyDescent="0.25">
      <c r="A48" s="38" t="s">
        <v>186</v>
      </c>
      <c r="B48" s="19">
        <v>1606.08</v>
      </c>
      <c r="C48" s="140">
        <v>2151.9800000000005</v>
      </c>
      <c r="D48" s="247">
        <f t="shared" si="19"/>
        <v>1.3654182128875116E-2</v>
      </c>
      <c r="E48" s="215">
        <f t="shared" si="20"/>
        <v>1.7956047159759996E-2</v>
      </c>
      <c r="F48" s="52">
        <f t="shared" si="28"/>
        <v>0.33989589559673278</v>
      </c>
      <c r="H48" s="19">
        <v>416.54600000000005</v>
      </c>
      <c r="I48" s="140">
        <v>602.02300000000002</v>
      </c>
      <c r="J48" s="247">
        <f t="shared" si="21"/>
        <v>1.5317533439741363E-2</v>
      </c>
      <c r="K48" s="215">
        <f t="shared" si="22"/>
        <v>2.0584488231730088E-2</v>
      </c>
      <c r="L48" s="52">
        <f t="shared" si="29"/>
        <v>0.4452737512783701</v>
      </c>
      <c r="N48" s="27">
        <f t="shared" si="23"/>
        <v>2.5935569834628414</v>
      </c>
      <c r="O48" s="152">
        <f t="shared" si="24"/>
        <v>2.7975306461955962</v>
      </c>
      <c r="P48" s="52">
        <f t="shared" si="27"/>
        <v>7.8646300826756929E-2</v>
      </c>
    </row>
    <row r="49" spans="1:16" ht="20.100000000000001" customHeight="1" x14ac:dyDescent="0.25">
      <c r="A49" s="38" t="s">
        <v>175</v>
      </c>
      <c r="B49" s="19">
        <v>2891.1200000000003</v>
      </c>
      <c r="C49" s="140">
        <v>1990.39</v>
      </c>
      <c r="D49" s="247">
        <f t="shared" si="19"/>
        <v>2.4579024106167458E-2</v>
      </c>
      <c r="E49" s="215">
        <f t="shared" si="20"/>
        <v>1.6607745753359552E-2</v>
      </c>
      <c r="F49" s="52">
        <f t="shared" si="28"/>
        <v>-0.31155054096682261</v>
      </c>
      <c r="H49" s="19">
        <v>843.05099999999993</v>
      </c>
      <c r="I49" s="140">
        <v>591.72200000000009</v>
      </c>
      <c r="J49" s="247">
        <f t="shared" si="21"/>
        <v>3.100128649394639E-2</v>
      </c>
      <c r="K49" s="215">
        <f t="shared" si="22"/>
        <v>2.0232274423827318E-2</v>
      </c>
      <c r="L49" s="52">
        <f t="shared" si="29"/>
        <v>-0.29811838192469953</v>
      </c>
      <c r="N49" s="27">
        <f t="shared" ref="N49" si="30">(H49/B49)*10</f>
        <v>2.9160014112177972</v>
      </c>
      <c r="O49" s="152">
        <f t="shared" ref="O49" si="31">(I49/C49)*10</f>
        <v>2.9728947593185255</v>
      </c>
      <c r="P49" s="52">
        <f t="shared" ref="P49" si="32">(O49-N49)/N49</f>
        <v>1.951074093512465E-2</v>
      </c>
    </row>
    <row r="50" spans="1:16" ht="20.100000000000001" customHeight="1" x14ac:dyDescent="0.25">
      <c r="A50" s="38" t="s">
        <v>187</v>
      </c>
      <c r="B50" s="19">
        <v>1087.42</v>
      </c>
      <c r="C50" s="140">
        <v>1897.8</v>
      </c>
      <c r="D50" s="247">
        <f t="shared" si="19"/>
        <v>9.24476410302188E-3</v>
      </c>
      <c r="E50" s="215">
        <f t="shared" si="20"/>
        <v>1.5835177975535325E-2</v>
      </c>
      <c r="F50" s="52">
        <f t="shared" si="28"/>
        <v>0.74523183314634622</v>
      </c>
      <c r="H50" s="19">
        <v>311.64800000000002</v>
      </c>
      <c r="I50" s="140">
        <v>483.57900000000001</v>
      </c>
      <c r="J50" s="247">
        <f t="shared" si="21"/>
        <v>1.1460147646186773E-2</v>
      </c>
      <c r="K50" s="215">
        <f t="shared" si="22"/>
        <v>1.6534627804272933E-2</v>
      </c>
      <c r="L50" s="52">
        <f t="shared" si="29"/>
        <v>0.55168330937467902</v>
      </c>
      <c r="N50" s="27">
        <f t="shared" si="23"/>
        <v>2.865939563370179</v>
      </c>
      <c r="O50" s="152">
        <f t="shared" si="24"/>
        <v>2.5481030667088205</v>
      </c>
      <c r="P50" s="52">
        <f t="shared" si="27"/>
        <v>-0.11090132559794848</v>
      </c>
    </row>
    <row r="51" spans="1:16" ht="20.100000000000001" customHeight="1" x14ac:dyDescent="0.25">
      <c r="A51" s="38" t="s">
        <v>190</v>
      </c>
      <c r="B51" s="19">
        <v>938.50999999999988</v>
      </c>
      <c r="C51" s="140">
        <v>1075.9899999999998</v>
      </c>
      <c r="D51" s="247">
        <f t="shared" si="19"/>
        <v>7.9787971145712441E-3</v>
      </c>
      <c r="E51" s="215">
        <f t="shared" si="20"/>
        <v>8.9780235798799946E-3</v>
      </c>
      <c r="F51" s="52">
        <f t="shared" si="28"/>
        <v>0.14648751744786942</v>
      </c>
      <c r="H51" s="19">
        <v>163.51600000000002</v>
      </c>
      <c r="I51" s="140">
        <v>232.453</v>
      </c>
      <c r="J51" s="247">
        <f t="shared" si="21"/>
        <v>6.0129296594679787E-3</v>
      </c>
      <c r="K51" s="215">
        <f t="shared" si="22"/>
        <v>7.9480784669860687E-3</v>
      </c>
      <c r="L51" s="52">
        <f t="shared" si="29"/>
        <v>0.42159177083588134</v>
      </c>
      <c r="N51" s="27">
        <f t="shared" ref="N51" si="33">(H51/B51)*10</f>
        <v>1.7422936356565197</v>
      </c>
      <c r="O51" s="152">
        <f t="shared" ref="O51" si="34">(I51/C51)*10</f>
        <v>2.160363943902825</v>
      </c>
      <c r="P51" s="52">
        <f t="shared" ref="P51" si="35">(O51-N51)/N51</f>
        <v>0.23995398920731911</v>
      </c>
    </row>
    <row r="52" spans="1:16" ht="20.100000000000001" customHeight="1" x14ac:dyDescent="0.25">
      <c r="A52" s="38" t="s">
        <v>192</v>
      </c>
      <c r="B52" s="19">
        <v>467.57999999999993</v>
      </c>
      <c r="C52" s="140">
        <v>852.04</v>
      </c>
      <c r="D52" s="247">
        <f t="shared" si="19"/>
        <v>3.9751584477855564E-3</v>
      </c>
      <c r="E52" s="215">
        <f t="shared" si="20"/>
        <v>7.1093924766967645E-3</v>
      </c>
      <c r="F52" s="52">
        <f t="shared" si="28"/>
        <v>0.82223362846999459</v>
      </c>
      <c r="H52" s="19">
        <v>112.97000000000001</v>
      </c>
      <c r="I52" s="140">
        <v>208.143</v>
      </c>
      <c r="J52" s="247">
        <f t="shared" si="21"/>
        <v>4.1542152671915746E-3</v>
      </c>
      <c r="K52" s="215">
        <f t="shared" si="22"/>
        <v>7.1168661895259742E-3</v>
      </c>
      <c r="L52" s="52">
        <f t="shared" si="29"/>
        <v>0.84246260069044854</v>
      </c>
      <c r="N52" s="27">
        <f t="shared" ref="N52:N53" si="36">(H52/B52)*10</f>
        <v>2.4160571453013393</v>
      </c>
      <c r="O52" s="152">
        <f t="shared" ref="O52:O53" si="37">(I52/C52)*10</f>
        <v>2.4428782686258863</v>
      </c>
      <c r="P52" s="52">
        <f t="shared" ref="P52:P53" si="38">(O52-N52)/N52</f>
        <v>1.110119575470628E-2</v>
      </c>
    </row>
    <row r="53" spans="1:16" ht="20.100000000000001" customHeight="1" x14ac:dyDescent="0.25">
      <c r="A53" s="38" t="s">
        <v>184</v>
      </c>
      <c r="B53" s="19">
        <v>87.59</v>
      </c>
      <c r="C53" s="140">
        <v>74.019999999999968</v>
      </c>
      <c r="D53" s="247">
        <f t="shared" si="19"/>
        <v>7.4465145737956481E-4</v>
      </c>
      <c r="E53" s="215">
        <f t="shared" si="20"/>
        <v>6.1762033604654035E-4</v>
      </c>
      <c r="F53" s="52">
        <f t="shared" si="28"/>
        <v>-0.1549263614567877</v>
      </c>
      <c r="H53" s="19">
        <v>26.829999999999995</v>
      </c>
      <c r="I53" s="140">
        <v>172.14900000000003</v>
      </c>
      <c r="J53" s="247">
        <f t="shared" si="21"/>
        <v>9.8661233618438458E-4</v>
      </c>
      <c r="K53" s="215">
        <f t="shared" si="22"/>
        <v>5.8861522975103995E-3</v>
      </c>
      <c r="L53" s="52">
        <f t="shared" si="29"/>
        <v>5.416287737607159</v>
      </c>
      <c r="N53" s="27">
        <f t="shared" si="36"/>
        <v>3.0631350610800312</v>
      </c>
      <c r="O53" s="152">
        <f t="shared" si="37"/>
        <v>23.2570926776547</v>
      </c>
      <c r="P53" s="52">
        <f t="shared" si="38"/>
        <v>6.5925782617807513</v>
      </c>
    </row>
    <row r="54" spans="1:16" ht="20.100000000000001" customHeight="1" x14ac:dyDescent="0.25">
      <c r="A54" s="38" t="s">
        <v>193</v>
      </c>
      <c r="B54" s="19">
        <v>1118.5</v>
      </c>
      <c r="C54" s="140">
        <v>378.44</v>
      </c>
      <c r="D54" s="247">
        <f t="shared" si="19"/>
        <v>9.5089925228798184E-3</v>
      </c>
      <c r="E54" s="215">
        <f t="shared" si="20"/>
        <v>3.1576903535997414E-3</v>
      </c>
      <c r="F54" s="52">
        <f t="shared" si="28"/>
        <v>-0.66165400089405446</v>
      </c>
      <c r="H54" s="19">
        <v>236.60499999999999</v>
      </c>
      <c r="I54" s="140">
        <v>103.17800000000001</v>
      </c>
      <c r="J54" s="247">
        <f t="shared" si="21"/>
        <v>8.7006116959711631E-3</v>
      </c>
      <c r="K54" s="215">
        <f t="shared" si="22"/>
        <v>3.5278823679052913E-3</v>
      </c>
      <c r="L54" s="52">
        <f t="shared" si="29"/>
        <v>-0.56392299401956836</v>
      </c>
      <c r="N54" s="27">
        <f t="shared" ref="N54" si="39">(H54/B54)*10</f>
        <v>2.1153777380420205</v>
      </c>
      <c r="O54" s="152">
        <f t="shared" ref="O54" si="40">(I54/C54)*10</f>
        <v>2.7264031286333372</v>
      </c>
      <c r="P54" s="52">
        <f t="shared" ref="P54" si="41">(O54-N54)/N54</f>
        <v>0.28884930554146693</v>
      </c>
    </row>
    <row r="55" spans="1:16" ht="20.100000000000001" customHeight="1" x14ac:dyDescent="0.25">
      <c r="A55" s="38" t="s">
        <v>191</v>
      </c>
      <c r="B55" s="19">
        <v>432.28000000000003</v>
      </c>
      <c r="C55" s="140">
        <v>419.52000000000004</v>
      </c>
      <c r="D55" s="247">
        <f t="shared" si="19"/>
        <v>3.6750534535453625E-3</v>
      </c>
      <c r="E55" s="215">
        <f t="shared" si="20"/>
        <v>3.500460461743377E-3</v>
      </c>
      <c r="F55" s="52">
        <f t="shared" si="28"/>
        <v>-2.9517905061534167E-2</v>
      </c>
      <c r="H55" s="19">
        <v>99.616999999999976</v>
      </c>
      <c r="I55" s="140">
        <v>95.85599999999998</v>
      </c>
      <c r="J55" s="247">
        <f t="shared" si="21"/>
        <v>3.6631890083369295E-3</v>
      </c>
      <c r="K55" s="215">
        <f t="shared" si="22"/>
        <v>3.2775271109919701E-3</v>
      </c>
      <c r="L55" s="52">
        <f t="shared" si="29"/>
        <v>-3.7754600118453642E-2</v>
      </c>
      <c r="N55" s="27">
        <f t="shared" ref="N55" si="42">(H55/B55)*10</f>
        <v>2.3044554455445536</v>
      </c>
      <c r="O55" s="152">
        <f t="shared" ref="O55" si="43">(I55/C55)*10</f>
        <v>2.2848970251716243</v>
      </c>
      <c r="P55" s="52">
        <f t="shared" ref="P55" si="44">(O55-N55)/N55</f>
        <v>-8.4872200114537565E-3</v>
      </c>
    </row>
    <row r="56" spans="1:16" ht="20.100000000000001" customHeight="1" x14ac:dyDescent="0.25">
      <c r="A56" s="38" t="s">
        <v>188</v>
      </c>
      <c r="B56" s="19">
        <v>91.23</v>
      </c>
      <c r="C56" s="140">
        <v>62.32</v>
      </c>
      <c r="D56" s="247">
        <f t="shared" si="19"/>
        <v>7.7559712817373784E-4</v>
      </c>
      <c r="E56" s="215">
        <f t="shared" si="20"/>
        <v>5.1999593815753059E-4</v>
      </c>
      <c r="F56" s="52">
        <f t="shared" ref="F56:F59" si="45">(C56-B56)/B56</f>
        <v>-0.31689137345171547</v>
      </c>
      <c r="H56" s="19">
        <v>32.122999999999998</v>
      </c>
      <c r="I56" s="140">
        <v>26.849</v>
      </c>
      <c r="J56" s="247">
        <f t="shared" si="21"/>
        <v>1.1812503941576961E-3</v>
      </c>
      <c r="K56" s="215">
        <f t="shared" si="22"/>
        <v>9.1802626234167319E-4</v>
      </c>
      <c r="L56" s="52">
        <f t="shared" ref="L56:L59" si="46">(I56-H56)/H56</f>
        <v>-0.16418142763751822</v>
      </c>
      <c r="N56" s="27">
        <f t="shared" si="23"/>
        <v>3.5211005151814092</v>
      </c>
      <c r="O56" s="152">
        <f t="shared" si="24"/>
        <v>4.3082477535301669</v>
      </c>
      <c r="P56" s="52">
        <f t="shared" ref="P56" si="47">(O56-N56)/N56</f>
        <v>0.223551481974153</v>
      </c>
    </row>
    <row r="57" spans="1:16" ht="20.100000000000001" customHeight="1" x14ac:dyDescent="0.25">
      <c r="A57" s="38" t="s">
        <v>189</v>
      </c>
      <c r="B57" s="19">
        <v>80.220000000000013</v>
      </c>
      <c r="C57" s="140">
        <v>92.170000000000016</v>
      </c>
      <c r="D57" s="247">
        <f t="shared" si="19"/>
        <v>6.8199497557927503E-4</v>
      </c>
      <c r="E57" s="215">
        <f t="shared" si="20"/>
        <v>7.6906331225897948E-4</v>
      </c>
      <c r="F57" s="52">
        <f t="shared" si="45"/>
        <v>0.14896534530042385</v>
      </c>
      <c r="H57" s="19">
        <v>19.081</v>
      </c>
      <c r="I57" s="140">
        <v>24.408000000000001</v>
      </c>
      <c r="J57" s="247">
        <f t="shared" si="21"/>
        <v>7.0166045422043394E-4</v>
      </c>
      <c r="K57" s="215">
        <f t="shared" si="22"/>
        <v>8.3456311263866659E-4</v>
      </c>
      <c r="L57" s="52">
        <f t="shared" si="46"/>
        <v>0.27917824013416498</v>
      </c>
      <c r="N57" s="27">
        <f t="shared" ref="N57:N59" si="48">(H57/B57)*10</f>
        <v>2.3785838942907001</v>
      </c>
      <c r="O57" s="152">
        <f t="shared" ref="O57:O59" si="49">(I57/C57)*10</f>
        <v>2.6481501573179989</v>
      </c>
      <c r="P57" s="52">
        <f t="shared" ref="P57:P59" si="50">(O57-N57)/N57</f>
        <v>0.1133305676853934</v>
      </c>
    </row>
    <row r="58" spans="1:16" ht="20.100000000000001" customHeight="1" x14ac:dyDescent="0.25">
      <c r="A58" s="38" t="s">
        <v>217</v>
      </c>
      <c r="B58" s="19">
        <v>17.78</v>
      </c>
      <c r="C58" s="140">
        <v>83.630000000000024</v>
      </c>
      <c r="D58" s="247">
        <f t="shared" si="19"/>
        <v>1.511576996484606E-4</v>
      </c>
      <c r="E58" s="215">
        <f t="shared" si="20"/>
        <v>6.9780584576563376E-4</v>
      </c>
      <c r="F58" s="52">
        <f t="shared" si="45"/>
        <v>3.7035995500562442</v>
      </c>
      <c r="H58" s="19">
        <v>6.3049999999999997</v>
      </c>
      <c r="I58" s="140">
        <v>16.585000000000001</v>
      </c>
      <c r="J58" s="247">
        <f t="shared" si="21"/>
        <v>2.3185206036684848E-4</v>
      </c>
      <c r="K58" s="215">
        <f t="shared" si="22"/>
        <v>5.6707756567978885E-4</v>
      </c>
      <c r="L58" s="52">
        <f t="shared" si="46"/>
        <v>1.6304520222045997</v>
      </c>
      <c r="N58" s="27">
        <f t="shared" ref="N58" si="51">(H58/B58)*10</f>
        <v>3.5461192350956128</v>
      </c>
      <c r="O58" s="152">
        <f t="shared" ref="O58" si="52">(I58/C58)*10</f>
        <v>1.9831400215233763</v>
      </c>
      <c r="P58" s="52">
        <f t="shared" ref="P58" si="53">(O58-N58)/N58</f>
        <v>-0.44075765927540628</v>
      </c>
    </row>
    <row r="59" spans="1:16" ht="20.100000000000001" customHeight="1" x14ac:dyDescent="0.25">
      <c r="A59" s="38" t="s">
        <v>194</v>
      </c>
      <c r="B59" s="19">
        <v>9.1999999999999993</v>
      </c>
      <c r="C59" s="140">
        <v>71.22</v>
      </c>
      <c r="D59" s="247">
        <f t="shared" si="19"/>
        <v>7.8214332776481278E-5</v>
      </c>
      <c r="E59" s="215">
        <f t="shared" si="20"/>
        <v>5.9425723227823056E-4</v>
      </c>
      <c r="F59" s="52">
        <f t="shared" si="45"/>
        <v>6.7413043478260875</v>
      </c>
      <c r="H59" s="19">
        <v>2.008</v>
      </c>
      <c r="I59" s="140">
        <v>15.696999999999999</v>
      </c>
      <c r="J59" s="247">
        <f t="shared" si="21"/>
        <v>7.3839641112867854E-5</v>
      </c>
      <c r="K59" s="215">
        <f t="shared" si="22"/>
        <v>5.3671489589844103E-4</v>
      </c>
      <c r="L59" s="52">
        <f t="shared" si="46"/>
        <v>6.8172310756972108</v>
      </c>
      <c r="N59" s="27">
        <f t="shared" si="48"/>
        <v>2.1826086956521742</v>
      </c>
      <c r="O59" s="152">
        <f t="shared" si="49"/>
        <v>2.2040157259196853</v>
      </c>
      <c r="P59" s="52">
        <f t="shared" si="50"/>
        <v>9.808001915393539E-3</v>
      </c>
    </row>
    <row r="60" spans="1:16" ht="20.100000000000001" customHeight="1" x14ac:dyDescent="0.25">
      <c r="A60" s="38" t="s">
        <v>218</v>
      </c>
      <c r="B60" s="19">
        <v>14.579999999999998</v>
      </c>
      <c r="C60" s="140">
        <v>12</v>
      </c>
      <c r="D60" s="247">
        <f t="shared" si="19"/>
        <v>1.2395271433490187E-4</v>
      </c>
      <c r="E60" s="215">
        <f t="shared" si="20"/>
        <v>1.0012758757847187E-4</v>
      </c>
      <c r="F60" s="52">
        <f t="shared" ref="F60:F61" si="54">(C60-B60)/B60</f>
        <v>-0.17695473251028798</v>
      </c>
      <c r="H60" s="19">
        <v>12.226999999999999</v>
      </c>
      <c r="I60" s="140">
        <v>6.3109999999999999</v>
      </c>
      <c r="J60" s="247">
        <f t="shared" si="21"/>
        <v>4.49620165282388E-4</v>
      </c>
      <c r="K60" s="215">
        <f t="shared" si="22"/>
        <v>2.1578694706090727E-4</v>
      </c>
      <c r="L60" s="52">
        <f t="shared" ref="L60:L61" si="55">(I60-H60)/H60</f>
        <v>-0.48384722335814179</v>
      </c>
      <c r="N60" s="27">
        <f t="shared" ref="N60:N61" si="56">(H60/B60)*10</f>
        <v>8.3861454046639228</v>
      </c>
      <c r="O60" s="152"/>
      <c r="P60" s="52">
        <f t="shared" ref="P60:P61" si="57">(O60-N60)/N60</f>
        <v>-1</v>
      </c>
    </row>
    <row r="61" spans="1:16" ht="20.100000000000001" customHeight="1" thickBot="1" x14ac:dyDescent="0.3">
      <c r="A61" s="8" t="s">
        <v>17</v>
      </c>
      <c r="B61" s="19">
        <f>B62-SUM(B39:B60)</f>
        <v>126.93000000002212</v>
      </c>
      <c r="C61" s="140">
        <f>C62-SUM(C39:C60)</f>
        <v>36.86999999996624</v>
      </c>
      <c r="D61" s="247">
        <f t="shared" si="19"/>
        <v>1.0791027455783152E-3</v>
      </c>
      <c r="E61" s="215">
        <f t="shared" si="20"/>
        <v>3.0764201283457315E-4</v>
      </c>
      <c r="F61" s="52">
        <f t="shared" si="54"/>
        <v>-0.70952493500386182</v>
      </c>
      <c r="H61" s="19">
        <f>H62-SUM(H39:H60)</f>
        <v>36.277999999991152</v>
      </c>
      <c r="I61" s="140">
        <f>I62-SUM(I39:I60)</f>
        <v>14.007999999990716</v>
      </c>
      <c r="J61" s="247">
        <f t="shared" si="21"/>
        <v>1.3340410858027722E-3</v>
      </c>
      <c r="K61" s="215">
        <f t="shared" si="22"/>
        <v>4.7896427736130338E-4</v>
      </c>
      <c r="L61" s="52">
        <f t="shared" si="55"/>
        <v>-0.61387066541721891</v>
      </c>
      <c r="N61" s="27">
        <f t="shared" si="56"/>
        <v>2.8581107697143961</v>
      </c>
      <c r="O61" s="152">
        <f t="shared" ref="O61" si="58">(I61/C61)*10</f>
        <v>3.7992948196375216</v>
      </c>
      <c r="P61" s="52">
        <f t="shared" si="57"/>
        <v>0.32930285974086848</v>
      </c>
    </row>
    <row r="62" spans="1:16" ht="26.25" customHeight="1" thickBot="1" x14ac:dyDescent="0.3">
      <c r="A62" s="12" t="s">
        <v>18</v>
      </c>
      <c r="B62" s="17">
        <v>117625.5</v>
      </c>
      <c r="C62" s="145">
        <v>119847.09</v>
      </c>
      <c r="D62" s="253">
        <f>SUM(D39:D61)</f>
        <v>1.0000000000000002</v>
      </c>
      <c r="E62" s="254">
        <f>SUM(E39:E61)</f>
        <v>0.99999999999999967</v>
      </c>
      <c r="F62" s="57">
        <f t="shared" si="25"/>
        <v>1.8886976038359E-2</v>
      </c>
      <c r="G62" s="1"/>
      <c r="H62" s="17">
        <v>27194.064999999991</v>
      </c>
      <c r="I62" s="145">
        <v>29246.439999999995</v>
      </c>
      <c r="J62" s="253">
        <f>SUM(J39:J61)</f>
        <v>0.99999999999999989</v>
      </c>
      <c r="K62" s="254">
        <f>SUM(K39:K61)</f>
        <v>0.99999999999999978</v>
      </c>
      <c r="L62" s="57">
        <f t="shared" si="26"/>
        <v>7.547143099054901E-2</v>
      </c>
      <c r="M62" s="1"/>
      <c r="N62" s="29">
        <f t="shared" si="23"/>
        <v>2.311919184190502</v>
      </c>
      <c r="O62" s="146">
        <f t="shared" si="24"/>
        <v>2.4403129020487686</v>
      </c>
      <c r="P62" s="57">
        <f t="shared" si="8"/>
        <v>5.5535556232352692E-2</v>
      </c>
    </row>
    <row r="64" spans="1:16" ht="15.75" thickBot="1" x14ac:dyDescent="0.3"/>
    <row r="65" spans="1:16" x14ac:dyDescent="0.25">
      <c r="A65" s="353" t="s">
        <v>15</v>
      </c>
      <c r="B65" s="347" t="s">
        <v>1</v>
      </c>
      <c r="C65" s="340"/>
      <c r="D65" s="347" t="s">
        <v>104</v>
      </c>
      <c r="E65" s="340"/>
      <c r="F65" s="130" t="s">
        <v>0</v>
      </c>
      <c r="H65" s="356" t="s">
        <v>19</v>
      </c>
      <c r="I65" s="357"/>
      <c r="J65" s="347" t="s">
        <v>104</v>
      </c>
      <c r="K65" s="345"/>
      <c r="L65" s="130" t="s">
        <v>0</v>
      </c>
      <c r="N65" s="339" t="s">
        <v>22</v>
      </c>
      <c r="O65" s="340"/>
      <c r="P65" s="130" t="s">
        <v>0</v>
      </c>
    </row>
    <row r="66" spans="1:16" x14ac:dyDescent="0.25">
      <c r="A66" s="354"/>
      <c r="B66" s="348" t="str">
        <f>B5</f>
        <v>jan-maio</v>
      </c>
      <c r="C66" s="342"/>
      <c r="D66" s="348" t="str">
        <f>B5</f>
        <v>jan-maio</v>
      </c>
      <c r="E66" s="342"/>
      <c r="F66" s="131" t="str">
        <f>F37</f>
        <v>2023/2022</v>
      </c>
      <c r="H66" s="337" t="str">
        <f>B5</f>
        <v>jan-maio</v>
      </c>
      <c r="I66" s="342"/>
      <c r="J66" s="348" t="str">
        <f>B5</f>
        <v>jan-maio</v>
      </c>
      <c r="K66" s="338"/>
      <c r="L66" s="131" t="str">
        <f>L37</f>
        <v>2023/2022</v>
      </c>
      <c r="N66" s="337" t="str">
        <f>B5</f>
        <v>jan-maio</v>
      </c>
      <c r="O66" s="338"/>
      <c r="P66" s="131" t="str">
        <f>P37</f>
        <v>2023/2022</v>
      </c>
    </row>
    <row r="67" spans="1:16" ht="19.5" customHeight="1" thickBot="1" x14ac:dyDescent="0.3">
      <c r="A67" s="355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165</v>
      </c>
      <c r="B68" s="39">
        <v>34886.239999999998</v>
      </c>
      <c r="C68" s="147">
        <v>40153.870000000003</v>
      </c>
      <c r="D68" s="247">
        <f>B68/$B$96</f>
        <v>0.19894685379457175</v>
      </c>
      <c r="E68" s="246">
        <f>C68/$C$96</f>
        <v>0.22119749131683833</v>
      </c>
      <c r="F68" s="61">
        <f t="shared" ref="F68:F76" si="59">(C68-B68)/B68</f>
        <v>0.15099448951793043</v>
      </c>
      <c r="H68" s="19">
        <v>8425.5400000000009</v>
      </c>
      <c r="I68" s="147">
        <v>10343.069</v>
      </c>
      <c r="J68" s="261">
        <f>H68/$H$96</f>
        <v>0.18423885866957851</v>
      </c>
      <c r="K68" s="246">
        <f>I68/$I$96</f>
        <v>0.21182778407497402</v>
      </c>
      <c r="L68" s="61">
        <f t="shared" ref="L68:L76" si="60">(I68-H68)/H68</f>
        <v>0.22758529423633364</v>
      </c>
      <c r="N68" s="41">
        <f t="shared" ref="N68:N96" si="61">(H68/B68)*10</f>
        <v>2.415147060846913</v>
      </c>
      <c r="O68" s="149">
        <f t="shared" ref="O68:O96" si="62">(I68/C68)*10</f>
        <v>2.5758585660610045</v>
      </c>
      <c r="P68" s="61">
        <f t="shared" si="8"/>
        <v>6.654315499849324E-2</v>
      </c>
    </row>
    <row r="69" spans="1:16" ht="20.100000000000001" customHeight="1" x14ac:dyDescent="0.25">
      <c r="A69" s="38" t="s">
        <v>163</v>
      </c>
      <c r="B69" s="19">
        <v>37181.589999999997</v>
      </c>
      <c r="C69" s="140">
        <v>31791.049999999996</v>
      </c>
      <c r="D69" s="247">
        <f t="shared" ref="D69:D95" si="63">B69/$B$96</f>
        <v>0.21203661815029967</v>
      </c>
      <c r="E69" s="215">
        <f t="shared" ref="E69:E95" si="64">C69/$C$96</f>
        <v>0.17512883580905581</v>
      </c>
      <c r="F69" s="52">
        <f t="shared" si="59"/>
        <v>-0.14497873813357637</v>
      </c>
      <c r="H69" s="19">
        <v>9565.8230000000003</v>
      </c>
      <c r="I69" s="140">
        <v>8340.1869999999999</v>
      </c>
      <c r="J69" s="262">
        <f t="shared" ref="J69:J95" si="65">H69/$H$96</f>
        <v>0.20917309890585095</v>
      </c>
      <c r="K69" s="215">
        <f t="shared" ref="K69:K96" si="66">I69/$I$96</f>
        <v>0.17080842552446526</v>
      </c>
      <c r="L69" s="52">
        <f t="shared" si="60"/>
        <v>-0.12812656056880839</v>
      </c>
      <c r="N69" s="40">
        <f t="shared" si="61"/>
        <v>2.5727310209165344</v>
      </c>
      <c r="O69" s="143">
        <f t="shared" si="62"/>
        <v>2.6234386722049137</v>
      </c>
      <c r="P69" s="52">
        <f t="shared" si="8"/>
        <v>1.9709659065064139E-2</v>
      </c>
    </row>
    <row r="70" spans="1:16" ht="20.100000000000001" customHeight="1" x14ac:dyDescent="0.25">
      <c r="A70" s="38" t="s">
        <v>166</v>
      </c>
      <c r="B70" s="19">
        <v>30487.200000000001</v>
      </c>
      <c r="C70" s="140">
        <v>31205.470000000005</v>
      </c>
      <c r="D70" s="247">
        <f t="shared" si="63"/>
        <v>0.17386031056960763</v>
      </c>
      <c r="E70" s="215">
        <f t="shared" si="64"/>
        <v>0.17190302402639793</v>
      </c>
      <c r="F70" s="52">
        <f t="shared" si="59"/>
        <v>2.3559723424912884E-2</v>
      </c>
      <c r="H70" s="19">
        <v>7505.6499999999987</v>
      </c>
      <c r="I70" s="140">
        <v>7801.7249999999995</v>
      </c>
      <c r="J70" s="262">
        <f t="shared" si="65"/>
        <v>0.16412388874461714</v>
      </c>
      <c r="K70" s="215">
        <f t="shared" si="66"/>
        <v>0.15978063365064341</v>
      </c>
      <c r="L70" s="52">
        <f t="shared" si="60"/>
        <v>3.9446949964360288E-2</v>
      </c>
      <c r="N70" s="40">
        <f t="shared" si="61"/>
        <v>2.4619020441365551</v>
      </c>
      <c r="O70" s="143">
        <f t="shared" si="62"/>
        <v>2.5001145632480455</v>
      </c>
      <c r="P70" s="52">
        <f t="shared" si="8"/>
        <v>1.5521543272812209E-2</v>
      </c>
    </row>
    <row r="71" spans="1:16" ht="20.100000000000001" customHeight="1" x14ac:dyDescent="0.25">
      <c r="A71" s="38" t="s">
        <v>168</v>
      </c>
      <c r="B71" s="19">
        <v>16769.18</v>
      </c>
      <c r="C71" s="140">
        <v>15029.270000000002</v>
      </c>
      <c r="D71" s="247">
        <f t="shared" si="63"/>
        <v>9.5630128145505422E-2</v>
      </c>
      <c r="E71" s="215">
        <f t="shared" si="64"/>
        <v>8.2792438694537257E-2</v>
      </c>
      <c r="F71" s="52">
        <f t="shared" si="59"/>
        <v>-0.10375641504235734</v>
      </c>
      <c r="H71" s="19">
        <v>5057.1699999999992</v>
      </c>
      <c r="I71" s="140">
        <v>4481.4130000000014</v>
      </c>
      <c r="J71" s="262">
        <f t="shared" si="65"/>
        <v>0.11058368115254714</v>
      </c>
      <c r="K71" s="215">
        <f t="shared" si="66"/>
        <v>9.1780088222826503E-2</v>
      </c>
      <c r="L71" s="52">
        <f t="shared" si="60"/>
        <v>-0.11384964317988082</v>
      </c>
      <c r="N71" s="40">
        <f t="shared" si="61"/>
        <v>3.0157527082421436</v>
      </c>
      <c r="O71" s="143">
        <f t="shared" si="62"/>
        <v>2.9817902000562908</v>
      </c>
      <c r="P71" s="52">
        <f t="shared" si="8"/>
        <v>-1.1261701960187987E-2</v>
      </c>
    </row>
    <row r="72" spans="1:16" ht="20.100000000000001" customHeight="1" x14ac:dyDescent="0.25">
      <c r="A72" s="38" t="s">
        <v>171</v>
      </c>
      <c r="B72" s="19">
        <v>9218.99</v>
      </c>
      <c r="C72" s="140">
        <v>8448.7100000000009</v>
      </c>
      <c r="D72" s="247">
        <f t="shared" si="63"/>
        <v>5.2573423093564081E-2</v>
      </c>
      <c r="E72" s="215">
        <f t="shared" si="64"/>
        <v>4.6541801745721777E-2</v>
      </c>
      <c r="F72" s="52">
        <f t="shared" si="59"/>
        <v>-8.3553621383687243E-2</v>
      </c>
      <c r="H72" s="19">
        <v>3280.67</v>
      </c>
      <c r="I72" s="140">
        <v>3146.9770000000008</v>
      </c>
      <c r="J72" s="262">
        <f t="shared" si="65"/>
        <v>7.1737466853344242E-2</v>
      </c>
      <c r="K72" s="215">
        <f t="shared" si="66"/>
        <v>6.4450615619494528E-2</v>
      </c>
      <c r="L72" s="52">
        <f t="shared" si="60"/>
        <v>-4.0751736687932437E-2</v>
      </c>
      <c r="N72" s="40">
        <f t="shared" si="61"/>
        <v>3.5586002371192511</v>
      </c>
      <c r="O72" s="143">
        <f t="shared" si="62"/>
        <v>3.7248017744720796</v>
      </c>
      <c r="P72" s="52">
        <f t="shared" ref="P72:P76" si="67">(O72-N72)/N72</f>
        <v>4.6704188804126967E-2</v>
      </c>
    </row>
    <row r="73" spans="1:16" ht="20.100000000000001" customHeight="1" x14ac:dyDescent="0.25">
      <c r="A73" s="38" t="s">
        <v>170</v>
      </c>
      <c r="B73" s="19">
        <v>5004.6899999999996</v>
      </c>
      <c r="C73" s="140">
        <v>9193.02</v>
      </c>
      <c r="D73" s="247">
        <f t="shared" si="63"/>
        <v>2.8540402454295885E-2</v>
      </c>
      <c r="E73" s="215">
        <f t="shared" si="64"/>
        <v>5.0642016862273077E-2</v>
      </c>
      <c r="F73" s="52">
        <f t="shared" si="59"/>
        <v>0.83688100561673173</v>
      </c>
      <c r="H73" s="19">
        <v>1401.268</v>
      </c>
      <c r="I73" s="140">
        <v>2527.6559999999999</v>
      </c>
      <c r="J73" s="262">
        <f t="shared" si="65"/>
        <v>3.0641124130940323E-2</v>
      </c>
      <c r="K73" s="215">
        <f t="shared" si="66"/>
        <v>5.1766817893587724E-2</v>
      </c>
      <c r="L73" s="52">
        <f t="shared" si="60"/>
        <v>0.80383481246984867</v>
      </c>
      <c r="N73" s="40">
        <f t="shared" ref="N73" si="68">(H73/B73)*10</f>
        <v>2.799909684715737</v>
      </c>
      <c r="O73" s="143">
        <f t="shared" ref="O73" si="69">(I73/C73)*10</f>
        <v>2.7495382366186516</v>
      </c>
      <c r="P73" s="52">
        <f t="shared" ref="P73" si="70">(O73-N73)/N73</f>
        <v>-1.799038317987724E-2</v>
      </c>
    </row>
    <row r="74" spans="1:16" ht="20.100000000000001" customHeight="1" x14ac:dyDescent="0.25">
      <c r="A74" s="38" t="s">
        <v>179</v>
      </c>
      <c r="B74" s="19">
        <v>10099.960000000001</v>
      </c>
      <c r="C74" s="140">
        <v>9976.7999999999993</v>
      </c>
      <c r="D74" s="247">
        <f t="shared" si="63"/>
        <v>5.7597358312361069E-2</v>
      </c>
      <c r="E74" s="215">
        <f t="shared" si="64"/>
        <v>5.4959662203663863E-2</v>
      </c>
      <c r="F74" s="52">
        <f t="shared" si="59"/>
        <v>-1.2194107699436598E-2</v>
      </c>
      <c r="H74" s="19">
        <v>2218.5350000000003</v>
      </c>
      <c r="I74" s="140">
        <v>2321.2790000000005</v>
      </c>
      <c r="J74" s="262">
        <f t="shared" si="65"/>
        <v>4.8512066445416363E-2</v>
      </c>
      <c r="K74" s="215">
        <f t="shared" si="66"/>
        <v>4.7540182395551238E-2</v>
      </c>
      <c r="L74" s="52">
        <f t="shared" si="60"/>
        <v>4.6311642592972449E-2</v>
      </c>
      <c r="N74" s="40">
        <f t="shared" si="61"/>
        <v>2.1965780062495299</v>
      </c>
      <c r="O74" s="143">
        <f t="shared" si="62"/>
        <v>2.3266768903856954</v>
      </c>
      <c r="P74" s="52">
        <f t="shared" si="67"/>
        <v>5.9227982692177737E-2</v>
      </c>
    </row>
    <row r="75" spans="1:16" ht="20.100000000000001" customHeight="1" x14ac:dyDescent="0.25">
      <c r="A75" s="38" t="s">
        <v>180</v>
      </c>
      <c r="B75" s="19">
        <v>2236.7200000000003</v>
      </c>
      <c r="C75" s="140">
        <v>7294.8100000000013</v>
      </c>
      <c r="D75" s="247">
        <f t="shared" si="63"/>
        <v>1.2755413217916135E-2</v>
      </c>
      <c r="E75" s="215">
        <f t="shared" si="64"/>
        <v>4.0185259145207812E-2</v>
      </c>
      <c r="F75" s="52">
        <f t="shared" si="59"/>
        <v>2.2613872098429848</v>
      </c>
      <c r="H75" s="19">
        <v>457.18399999999991</v>
      </c>
      <c r="I75" s="140">
        <v>1659.258</v>
      </c>
      <c r="J75" s="262">
        <f t="shared" si="65"/>
        <v>9.9971109699784882E-3</v>
      </c>
      <c r="K75" s="215">
        <f t="shared" si="66"/>
        <v>3.3981881523624489E-2</v>
      </c>
      <c r="L75" s="52">
        <f t="shared" si="60"/>
        <v>2.6293002379785824</v>
      </c>
      <c r="N75" s="40">
        <f t="shared" si="61"/>
        <v>2.0439929897349685</v>
      </c>
      <c r="O75" s="143">
        <f t="shared" si="62"/>
        <v>2.2745732925189275</v>
      </c>
      <c r="P75" s="52">
        <f t="shared" si="67"/>
        <v>0.11280875420901365</v>
      </c>
    </row>
    <row r="76" spans="1:16" ht="20.100000000000001" customHeight="1" x14ac:dyDescent="0.25">
      <c r="A76" s="38" t="s">
        <v>183</v>
      </c>
      <c r="B76" s="19">
        <v>3693.68</v>
      </c>
      <c r="C76" s="140">
        <v>2983.02</v>
      </c>
      <c r="D76" s="247">
        <f t="shared" si="63"/>
        <v>2.1064064654830492E-2</v>
      </c>
      <c r="E76" s="215">
        <f t="shared" si="64"/>
        <v>1.6432701021046166E-2</v>
      </c>
      <c r="F76" s="52">
        <f t="shared" si="59"/>
        <v>-0.19239890840570917</v>
      </c>
      <c r="H76" s="19">
        <v>1053.5329999999997</v>
      </c>
      <c r="I76" s="140">
        <v>977.20299999999997</v>
      </c>
      <c r="J76" s="262">
        <f t="shared" si="65"/>
        <v>2.3037302949215951E-2</v>
      </c>
      <c r="K76" s="215">
        <f t="shared" si="66"/>
        <v>2.0013280978925775E-2</v>
      </c>
      <c r="L76" s="52">
        <f t="shared" si="60"/>
        <v>-7.2451456195486735E-2</v>
      </c>
      <c r="N76" s="40">
        <f t="shared" si="61"/>
        <v>2.8522584522752368</v>
      </c>
      <c r="O76" s="143">
        <f t="shared" si="62"/>
        <v>3.2758848415364294</v>
      </c>
      <c r="P76" s="52">
        <f t="shared" si="67"/>
        <v>0.14852314274790468</v>
      </c>
    </row>
    <row r="77" spans="1:16" ht="20.100000000000001" customHeight="1" x14ac:dyDescent="0.25">
      <c r="A77" s="38" t="s">
        <v>182</v>
      </c>
      <c r="B77" s="19">
        <v>1472.1899999999998</v>
      </c>
      <c r="C77" s="140">
        <v>1882.12</v>
      </c>
      <c r="D77" s="247">
        <f t="shared" si="63"/>
        <v>8.3955040350530922E-3</v>
      </c>
      <c r="E77" s="215">
        <f t="shared" si="64"/>
        <v>1.0368121985682767E-2</v>
      </c>
      <c r="F77" s="52">
        <f t="shared" ref="F77:F80" si="71">(C77-B77)/B77</f>
        <v>0.27844911322587446</v>
      </c>
      <c r="H77" s="19">
        <v>548.75</v>
      </c>
      <c r="I77" s="140">
        <v>808.95099999999991</v>
      </c>
      <c r="J77" s="262">
        <f t="shared" si="65"/>
        <v>1.1999358343195949E-2</v>
      </c>
      <c r="K77" s="215">
        <f t="shared" si="66"/>
        <v>1.6567451861264224E-2</v>
      </c>
      <c r="L77" s="52">
        <f t="shared" ref="L77:L80" si="72">(I77-H77)/H77</f>
        <v>0.47417038724373561</v>
      </c>
      <c r="N77" s="40">
        <f t="shared" si="61"/>
        <v>3.7274400722732803</v>
      </c>
      <c r="O77" s="143">
        <f t="shared" si="62"/>
        <v>4.298084075404331</v>
      </c>
      <c r="P77" s="52">
        <f t="shared" ref="P77:P80" si="73">(O77-N77)/N77</f>
        <v>0.15309273712428273</v>
      </c>
    </row>
    <row r="78" spans="1:16" ht="20.100000000000001" customHeight="1" x14ac:dyDescent="0.25">
      <c r="A78" s="38" t="s">
        <v>203</v>
      </c>
      <c r="B78" s="19">
        <v>1285.5000000000002</v>
      </c>
      <c r="C78" s="140">
        <v>1949.7000000000003</v>
      </c>
      <c r="D78" s="247">
        <f t="shared" si="63"/>
        <v>7.3308611232658499E-3</v>
      </c>
      <c r="E78" s="215">
        <f t="shared" si="64"/>
        <v>1.0740403074982304E-2</v>
      </c>
      <c r="F78" s="52">
        <f t="shared" si="71"/>
        <v>0.51668611435239198</v>
      </c>
      <c r="H78" s="19">
        <v>391.738</v>
      </c>
      <c r="I78" s="140">
        <v>564.10199999999998</v>
      </c>
      <c r="J78" s="262">
        <f t="shared" si="65"/>
        <v>8.5660221205410385E-3</v>
      </c>
      <c r="K78" s="215">
        <f t="shared" si="66"/>
        <v>1.1552903364780898E-2</v>
      </c>
      <c r="L78" s="52">
        <f t="shared" si="72"/>
        <v>0.43999816203687153</v>
      </c>
      <c r="N78" s="40">
        <f t="shared" si="61"/>
        <v>3.0473590042784906</v>
      </c>
      <c r="O78" s="143">
        <f t="shared" si="62"/>
        <v>2.8932758885982452</v>
      </c>
      <c r="P78" s="52">
        <f t="shared" si="73"/>
        <v>-5.0562836693646113E-2</v>
      </c>
    </row>
    <row r="79" spans="1:16" ht="20.100000000000001" customHeight="1" x14ac:dyDescent="0.25">
      <c r="A79" s="38" t="s">
        <v>209</v>
      </c>
      <c r="B79" s="19">
        <v>4187.920000000001</v>
      </c>
      <c r="C79" s="140">
        <v>2494.1400000000003</v>
      </c>
      <c r="D79" s="247">
        <f t="shared" si="63"/>
        <v>2.3882582586812542E-2</v>
      </c>
      <c r="E79" s="215">
        <f t="shared" si="64"/>
        <v>1.3739585026125233E-2</v>
      </c>
      <c r="F79" s="52">
        <f t="shared" si="71"/>
        <v>-0.40444421096869099</v>
      </c>
      <c r="H79" s="19">
        <v>882.80700000000002</v>
      </c>
      <c r="I79" s="140">
        <v>503.24400000000003</v>
      </c>
      <c r="J79" s="262">
        <f t="shared" si="65"/>
        <v>1.9304086634864305E-2</v>
      </c>
      <c r="K79" s="215">
        <f t="shared" si="66"/>
        <v>1.0306521339945255E-2</v>
      </c>
      <c r="L79" s="52">
        <f t="shared" si="72"/>
        <v>-0.42995014765401723</v>
      </c>
      <c r="N79" s="40">
        <f t="shared" si="61"/>
        <v>2.1079843932071283</v>
      </c>
      <c r="O79" s="143">
        <f t="shared" si="62"/>
        <v>2.0177055016959753</v>
      </c>
      <c r="P79" s="52">
        <f t="shared" si="73"/>
        <v>-4.2827115704495766E-2</v>
      </c>
    </row>
    <row r="80" spans="1:16" ht="20.100000000000001" customHeight="1" x14ac:dyDescent="0.25">
      <c r="A80" s="38" t="s">
        <v>200</v>
      </c>
      <c r="B80" s="19">
        <v>3924.84</v>
      </c>
      <c r="C80" s="140">
        <v>1868.1</v>
      </c>
      <c r="D80" s="247">
        <f t="shared" si="63"/>
        <v>2.2382308028812709E-2</v>
      </c>
      <c r="E80" s="215">
        <f t="shared" si="64"/>
        <v>1.0290889359580674E-2</v>
      </c>
      <c r="F80" s="52">
        <f t="shared" si="71"/>
        <v>-0.52403155287858871</v>
      </c>
      <c r="H80" s="19">
        <v>899.75099999999998</v>
      </c>
      <c r="I80" s="140">
        <v>470.54499999999996</v>
      </c>
      <c r="J80" s="262">
        <f t="shared" si="65"/>
        <v>1.9674596207105054E-2</v>
      </c>
      <c r="K80" s="215">
        <f t="shared" si="66"/>
        <v>9.6368403476336326E-3</v>
      </c>
      <c r="L80" s="52">
        <f t="shared" si="72"/>
        <v>-0.47702753317306679</v>
      </c>
      <c r="N80" s="40">
        <f t="shared" si="61"/>
        <v>2.2924526859693644</v>
      </c>
      <c r="O80" s="143">
        <f t="shared" si="62"/>
        <v>2.5188426743750334</v>
      </c>
      <c r="P80" s="52">
        <f t="shared" si="73"/>
        <v>9.8754486751790896E-2</v>
      </c>
    </row>
    <row r="81" spans="1:16" ht="20.100000000000001" customHeight="1" x14ac:dyDescent="0.25">
      <c r="A81" s="38" t="s">
        <v>181</v>
      </c>
      <c r="B81" s="19">
        <v>187.87</v>
      </c>
      <c r="C81" s="140">
        <v>241.57999999999998</v>
      </c>
      <c r="D81" s="247">
        <f t="shared" si="63"/>
        <v>1.0713721347553132E-3</v>
      </c>
      <c r="E81" s="215">
        <f t="shared" si="64"/>
        <v>1.3308029824353616E-3</v>
      </c>
      <c r="F81" s="52">
        <f t="shared" ref="F81:F95" si="74">(C81-B81)/B81</f>
        <v>0.28588917868739011</v>
      </c>
      <c r="H81" s="19">
        <v>331.10699999999997</v>
      </c>
      <c r="I81" s="140">
        <v>457.39700000000005</v>
      </c>
      <c r="J81" s="262">
        <f t="shared" si="65"/>
        <v>7.2402214905523113E-3</v>
      </c>
      <c r="K81" s="215">
        <f t="shared" si="66"/>
        <v>9.3675671072619652E-3</v>
      </c>
      <c r="L81" s="52">
        <f t="shared" ref="L81:L94" si="75">(I81-H81)/H81</f>
        <v>0.38141748739833375</v>
      </c>
      <c r="N81" s="40">
        <f t="shared" si="61"/>
        <v>17.624261457390745</v>
      </c>
      <c r="O81" s="143">
        <f t="shared" si="62"/>
        <v>18.933562380991805</v>
      </c>
      <c r="P81" s="52">
        <f t="shared" ref="P81:P87" si="76">(O81-N81)/N81</f>
        <v>7.4289690195897817E-2</v>
      </c>
    </row>
    <row r="82" spans="1:16" ht="20.100000000000001" customHeight="1" x14ac:dyDescent="0.25">
      <c r="A82" s="38" t="s">
        <v>198</v>
      </c>
      <c r="B82" s="19">
        <v>1449.5700000000002</v>
      </c>
      <c r="C82" s="140">
        <v>1298.5200000000002</v>
      </c>
      <c r="D82" s="247">
        <f t="shared" si="63"/>
        <v>8.2665082523939934E-3</v>
      </c>
      <c r="E82" s="215">
        <f t="shared" si="64"/>
        <v>7.1532175211191582E-3</v>
      </c>
      <c r="F82" s="52">
        <f t="shared" si="74"/>
        <v>-0.10420331546596573</v>
      </c>
      <c r="H82" s="19">
        <v>482.04699999999991</v>
      </c>
      <c r="I82" s="140">
        <v>448.50700000000006</v>
      </c>
      <c r="J82" s="262">
        <f t="shared" si="65"/>
        <v>1.0540783036469388E-2</v>
      </c>
      <c r="K82" s="215">
        <f t="shared" si="66"/>
        <v>9.1854984194840415E-3</v>
      </c>
      <c r="L82" s="52">
        <f t="shared" si="75"/>
        <v>-6.957827763682764E-2</v>
      </c>
      <c r="N82" s="40">
        <f t="shared" si="61"/>
        <v>3.3254482363735445</v>
      </c>
      <c r="O82" s="143">
        <f t="shared" si="62"/>
        <v>3.4539860764562729</v>
      </c>
      <c r="P82" s="52">
        <f t="shared" si="76"/>
        <v>3.8652786315176872E-2</v>
      </c>
    </row>
    <row r="83" spans="1:16" ht="20.100000000000001" customHeight="1" x14ac:dyDescent="0.25">
      <c r="A83" s="38" t="s">
        <v>199</v>
      </c>
      <c r="B83" s="19">
        <v>350.42</v>
      </c>
      <c r="C83" s="140">
        <v>1674.46</v>
      </c>
      <c r="D83" s="247">
        <f t="shared" si="63"/>
        <v>1.9983511122635697E-3</v>
      </c>
      <c r="E83" s="215">
        <f t="shared" si="64"/>
        <v>9.2241756849437695E-3</v>
      </c>
      <c r="F83" s="52">
        <f t="shared" si="74"/>
        <v>3.7784373038068599</v>
      </c>
      <c r="H83" s="19">
        <v>69.570999999999998</v>
      </c>
      <c r="I83" s="140">
        <v>397.34699999999998</v>
      </c>
      <c r="J83" s="262">
        <f t="shared" si="65"/>
        <v>1.5212890374386976E-3</v>
      </c>
      <c r="K83" s="215">
        <f t="shared" si="66"/>
        <v>8.1377330576484306E-3</v>
      </c>
      <c r="L83" s="52">
        <f t="shared" si="75"/>
        <v>4.7113883658420885</v>
      </c>
      <c r="N83" s="40">
        <f t="shared" si="61"/>
        <v>1.985360424633297</v>
      </c>
      <c r="O83" s="143">
        <f t="shared" si="62"/>
        <v>2.3729859178481418</v>
      </c>
      <c r="P83" s="52">
        <f t="shared" si="76"/>
        <v>0.19524187568433105</v>
      </c>
    </row>
    <row r="84" spans="1:16" ht="20.100000000000001" customHeight="1" x14ac:dyDescent="0.25">
      <c r="A84" s="38" t="s">
        <v>185</v>
      </c>
      <c r="B84" s="19">
        <v>897.44</v>
      </c>
      <c r="C84" s="140">
        <v>1615.15</v>
      </c>
      <c r="D84" s="247">
        <f t="shared" si="63"/>
        <v>5.1178592037835115E-3</v>
      </c>
      <c r="E84" s="215">
        <f t="shared" si="64"/>
        <v>8.8974519293007481E-3</v>
      </c>
      <c r="F84" s="52">
        <f t="shared" si="74"/>
        <v>0.79973034408985555</v>
      </c>
      <c r="H84" s="19">
        <v>198.04</v>
      </c>
      <c r="I84" s="140">
        <v>326.96699999999998</v>
      </c>
      <c r="J84" s="262">
        <f t="shared" si="65"/>
        <v>4.3304836925494774E-3</v>
      </c>
      <c r="K84" s="215">
        <f t="shared" si="66"/>
        <v>6.6963388792670754E-3</v>
      </c>
      <c r="L84" s="52">
        <f t="shared" si="75"/>
        <v>0.65101494647545954</v>
      </c>
      <c r="N84" s="40">
        <f t="shared" ref="N84" si="77">(H84/B84)*10</f>
        <v>2.2067213407024422</v>
      </c>
      <c r="O84" s="143">
        <f t="shared" ref="O84" si="78">(I84/C84)*10</f>
        <v>2.0243754450051075</v>
      </c>
      <c r="P84" s="52">
        <f t="shared" ref="P84" si="79">(O84-N84)/N84</f>
        <v>-8.2632044351957229E-2</v>
      </c>
    </row>
    <row r="85" spans="1:16" ht="20.100000000000001" customHeight="1" x14ac:dyDescent="0.25">
      <c r="A85" s="38" t="s">
        <v>202</v>
      </c>
      <c r="B85" s="19">
        <v>1481.22</v>
      </c>
      <c r="C85" s="140">
        <v>1238.43</v>
      </c>
      <c r="D85" s="247">
        <f t="shared" si="63"/>
        <v>8.4469996989528125E-3</v>
      </c>
      <c r="E85" s="215">
        <f t="shared" si="64"/>
        <v>6.8221969431965608E-3</v>
      </c>
      <c r="F85" s="52">
        <f t="shared" si="74"/>
        <v>-0.1639121804998582</v>
      </c>
      <c r="H85" s="19">
        <v>308.36199999999997</v>
      </c>
      <c r="I85" s="140">
        <v>276.28199999999998</v>
      </c>
      <c r="J85" s="262">
        <f t="shared" si="65"/>
        <v>6.7428631205915055E-3</v>
      </c>
      <c r="K85" s="215">
        <f t="shared" si="66"/>
        <v>5.6583015969246617E-3</v>
      </c>
      <c r="L85" s="52">
        <f t="shared" si="75"/>
        <v>-0.10403357093286458</v>
      </c>
      <c r="N85" s="40">
        <f t="shared" si="61"/>
        <v>2.0818109396308446</v>
      </c>
      <c r="O85" s="143">
        <f t="shared" si="62"/>
        <v>2.2309052590780261</v>
      </c>
      <c r="P85" s="52">
        <f t="shared" si="76"/>
        <v>7.1617607828316748E-2</v>
      </c>
    </row>
    <row r="86" spans="1:16" ht="20.100000000000001" customHeight="1" x14ac:dyDescent="0.25">
      <c r="A86" s="38" t="s">
        <v>201</v>
      </c>
      <c r="B86" s="19">
        <v>1801.8599999999997</v>
      </c>
      <c r="C86" s="140">
        <v>1145.77</v>
      </c>
      <c r="D86" s="247">
        <f t="shared" si="63"/>
        <v>1.0275523472242552E-2</v>
      </c>
      <c r="E86" s="215">
        <f t="shared" si="64"/>
        <v>6.311756491369171E-3</v>
      </c>
      <c r="F86" s="52">
        <f t="shared" si="74"/>
        <v>-0.36411818898249576</v>
      </c>
      <c r="H86" s="19">
        <v>353.1629999999999</v>
      </c>
      <c r="I86" s="140">
        <v>271.80399999999997</v>
      </c>
      <c r="J86" s="262">
        <f t="shared" si="65"/>
        <v>7.7225136957778766E-3</v>
      </c>
      <c r="K86" s="215">
        <f t="shared" si="66"/>
        <v>5.5665914075130147E-3</v>
      </c>
      <c r="L86" s="52">
        <f t="shared" si="75"/>
        <v>-0.23037237762732773</v>
      </c>
      <c r="N86" s="40">
        <f t="shared" si="61"/>
        <v>1.9599913422796442</v>
      </c>
      <c r="O86" s="143">
        <f t="shared" si="62"/>
        <v>2.3722387564694483</v>
      </c>
      <c r="P86" s="52">
        <f t="shared" si="76"/>
        <v>0.2103312424382057</v>
      </c>
    </row>
    <row r="87" spans="1:16" ht="20.100000000000001" customHeight="1" x14ac:dyDescent="0.25">
      <c r="A87" s="38" t="s">
        <v>197</v>
      </c>
      <c r="B87" s="19">
        <v>863.05999999999983</v>
      </c>
      <c r="C87" s="140">
        <v>867.75</v>
      </c>
      <c r="D87" s="247">
        <f t="shared" si="63"/>
        <v>4.9217993006968669E-3</v>
      </c>
      <c r="E87" s="215">
        <f t="shared" si="64"/>
        <v>4.7802147860265135E-3</v>
      </c>
      <c r="F87" s="52">
        <f t="shared" si="74"/>
        <v>5.4341528978288523E-3</v>
      </c>
      <c r="H87" s="19">
        <v>283.95500000000004</v>
      </c>
      <c r="I87" s="140">
        <v>258.48700000000002</v>
      </c>
      <c r="J87" s="262">
        <f t="shared" si="65"/>
        <v>6.2091622748832913E-3</v>
      </c>
      <c r="K87" s="215">
        <f t="shared" si="66"/>
        <v>5.2938570188585049E-3</v>
      </c>
      <c r="L87" s="52">
        <f t="shared" si="75"/>
        <v>-8.9690267824127118E-2</v>
      </c>
      <c r="N87" s="40">
        <f t="shared" si="61"/>
        <v>3.2900957059764107</v>
      </c>
      <c r="O87" s="143">
        <f t="shared" si="62"/>
        <v>2.9788187842120428</v>
      </c>
      <c r="P87" s="52">
        <f t="shared" si="76"/>
        <v>-9.4610293919091121E-2</v>
      </c>
    </row>
    <row r="88" spans="1:16" ht="20.100000000000001" customHeight="1" x14ac:dyDescent="0.25">
      <c r="A88" s="38" t="s">
        <v>204</v>
      </c>
      <c r="B88" s="19">
        <v>1604.7300000000002</v>
      </c>
      <c r="C88" s="140">
        <v>1073.44</v>
      </c>
      <c r="D88" s="247">
        <f t="shared" si="63"/>
        <v>9.151344045381881E-3</v>
      </c>
      <c r="E88" s="215">
        <f t="shared" si="64"/>
        <v>5.913308856136331E-3</v>
      </c>
      <c r="F88" s="52">
        <f t="shared" si="74"/>
        <v>-0.33107750213431547</v>
      </c>
      <c r="H88" s="19">
        <v>359.55400000000003</v>
      </c>
      <c r="I88" s="140">
        <v>236.476</v>
      </c>
      <c r="J88" s="262">
        <f t="shared" ref="J88" si="80">H88/$H$96</f>
        <v>7.8622638537211419E-3</v>
      </c>
      <c r="K88" s="215">
        <f t="shared" ref="K88" si="81">I88/$I$96</f>
        <v>4.8430680552274726E-3</v>
      </c>
      <c r="L88" s="52">
        <f t="shared" si="75"/>
        <v>-0.34230741418535193</v>
      </c>
      <c r="N88" s="40">
        <f t="shared" ref="N88" si="82">(H88/B88)*10</f>
        <v>2.2405887594797878</v>
      </c>
      <c r="O88" s="143">
        <f t="shared" ref="O88" si="83">(I88/C88)*10</f>
        <v>2.2029736175286927</v>
      </c>
      <c r="P88" s="52">
        <f t="shared" ref="P88" si="84">(O88-N88)/N88</f>
        <v>-1.6788061527108798E-2</v>
      </c>
    </row>
    <row r="89" spans="1:16" ht="20.100000000000001" customHeight="1" x14ac:dyDescent="0.25">
      <c r="A89" s="38" t="s">
        <v>211</v>
      </c>
      <c r="B89" s="19">
        <v>375.96000000000004</v>
      </c>
      <c r="C89" s="140">
        <v>959.29</v>
      </c>
      <c r="D89" s="247">
        <f t="shared" si="63"/>
        <v>2.1439988704029787E-3</v>
      </c>
      <c r="E89" s="215">
        <f t="shared" si="64"/>
        <v>5.2844854417601547E-3</v>
      </c>
      <c r="F89" s="52">
        <f t="shared" si="74"/>
        <v>1.5515746355995315</v>
      </c>
      <c r="H89" s="19">
        <v>66.076999999999998</v>
      </c>
      <c r="I89" s="140">
        <v>223.43700000000001</v>
      </c>
      <c r="J89" s="262">
        <f t="shared" si="65"/>
        <v>1.4448867448626126E-3</v>
      </c>
      <c r="K89" s="215">
        <f t="shared" si="66"/>
        <v>4.5760271530974001E-3</v>
      </c>
      <c r="L89" s="52">
        <f t="shared" si="75"/>
        <v>2.3814640495179868</v>
      </c>
      <c r="N89" s="40">
        <f t="shared" ref="N89:N94" si="85">(H89/B89)*10</f>
        <v>1.7575539951058623</v>
      </c>
      <c r="O89" s="143">
        <f t="shared" ref="O89:O94" si="86">(I89/C89)*10</f>
        <v>2.3291913811256242</v>
      </c>
      <c r="P89" s="52">
        <f t="shared" ref="P89:P94" si="87">(O89-N89)/N89</f>
        <v>0.3252459882379492</v>
      </c>
    </row>
    <row r="90" spans="1:16" ht="20.100000000000001" customHeight="1" x14ac:dyDescent="0.25">
      <c r="A90" s="38" t="s">
        <v>214</v>
      </c>
      <c r="B90" s="19">
        <v>730.74999999999989</v>
      </c>
      <c r="C90" s="140">
        <v>797.56</v>
      </c>
      <c r="D90" s="247">
        <f t="shared" si="63"/>
        <v>4.1672709185737213E-3</v>
      </c>
      <c r="E90" s="215">
        <f t="shared" si="64"/>
        <v>4.3935558683299404E-3</v>
      </c>
      <c r="F90" s="52">
        <f t="shared" si="74"/>
        <v>9.1426616489907728E-2</v>
      </c>
      <c r="H90" s="19">
        <v>154.196</v>
      </c>
      <c r="I90" s="140">
        <v>188.12800000000001</v>
      </c>
      <c r="J90" s="262">
        <f t="shared" si="65"/>
        <v>3.3717595609793942E-3</v>
      </c>
      <c r="K90" s="215">
        <f t="shared" si="66"/>
        <v>3.8528929239915848E-3</v>
      </c>
      <c r="L90" s="52">
        <f t="shared" si="75"/>
        <v>0.22005758904251743</v>
      </c>
      <c r="N90" s="40">
        <f t="shared" si="85"/>
        <v>2.1101060554225115</v>
      </c>
      <c r="O90" s="143">
        <f t="shared" si="86"/>
        <v>2.358794322684187</v>
      </c>
      <c r="P90" s="52">
        <f t="shared" si="87"/>
        <v>0.11785581422440876</v>
      </c>
    </row>
    <row r="91" spans="1:16" ht="20.100000000000001" customHeight="1" x14ac:dyDescent="0.25">
      <c r="A91" s="38" t="s">
        <v>207</v>
      </c>
      <c r="B91" s="19">
        <v>354.11</v>
      </c>
      <c r="C91" s="140">
        <v>639.06999999999994</v>
      </c>
      <c r="D91" s="247">
        <f t="shared" si="63"/>
        <v>2.0193941908671102E-3</v>
      </c>
      <c r="E91" s="215">
        <f t="shared" si="64"/>
        <v>3.5204746335994971E-3</v>
      </c>
      <c r="F91" s="52">
        <f t="shared" si="74"/>
        <v>0.80472169664793403</v>
      </c>
      <c r="H91" s="19">
        <v>106.63799999999998</v>
      </c>
      <c r="I91" s="140">
        <v>186.35599999999999</v>
      </c>
      <c r="J91" s="262">
        <f t="shared" si="65"/>
        <v>2.3318224601398259E-3</v>
      </c>
      <c r="K91" s="215">
        <f t="shared" si="66"/>
        <v>3.8166020674401243E-3</v>
      </c>
      <c r="L91" s="52">
        <f t="shared" si="75"/>
        <v>0.74755715598567152</v>
      </c>
      <c r="N91" s="40">
        <f t="shared" si="85"/>
        <v>3.0114371240574958</v>
      </c>
      <c r="O91" s="143">
        <f t="shared" si="86"/>
        <v>2.9160498849891248</v>
      </c>
      <c r="P91" s="52">
        <f t="shared" si="87"/>
        <v>-3.1674989428253399E-2</v>
      </c>
    </row>
    <row r="92" spans="1:16" ht="20.100000000000001" customHeight="1" x14ac:dyDescent="0.25">
      <c r="A92" s="38" t="s">
        <v>223</v>
      </c>
      <c r="B92" s="19">
        <v>227.70000000000002</v>
      </c>
      <c r="C92" s="140">
        <v>513.68000000000006</v>
      </c>
      <c r="D92" s="247">
        <f t="shared" si="63"/>
        <v>1.2985119235843126E-3</v>
      </c>
      <c r="E92" s="215">
        <f t="shared" si="64"/>
        <v>2.8297329084253529E-3</v>
      </c>
      <c r="F92" s="52">
        <f t="shared" si="74"/>
        <v>1.2559508124725516</v>
      </c>
      <c r="H92" s="19">
        <v>53.13</v>
      </c>
      <c r="I92" s="140">
        <v>141.78799999999998</v>
      </c>
      <c r="J92" s="262">
        <f t="shared" si="65"/>
        <v>1.1617784214560379E-3</v>
      </c>
      <c r="K92" s="215">
        <f t="shared" si="66"/>
        <v>2.9038419688027233E-3</v>
      </c>
      <c r="L92" s="52">
        <f t="shared" si="75"/>
        <v>1.6686994165255031</v>
      </c>
      <c r="N92" s="40">
        <f t="shared" si="85"/>
        <v>2.3333333333333335</v>
      </c>
      <c r="O92" s="143">
        <f t="shared" si="86"/>
        <v>2.7602398380314588</v>
      </c>
      <c r="P92" s="52">
        <f t="shared" si="87"/>
        <v>0.18295993058491083</v>
      </c>
    </row>
    <row r="93" spans="1:16" ht="20.100000000000001" customHeight="1" x14ac:dyDescent="0.25">
      <c r="A93" s="38" t="s">
        <v>224</v>
      </c>
      <c r="B93" s="19">
        <v>540.31999999999994</v>
      </c>
      <c r="C93" s="140">
        <v>973.02</v>
      </c>
      <c r="D93" s="247">
        <f t="shared" si="63"/>
        <v>3.0812997916164942E-3</v>
      </c>
      <c r="E93" s="215">
        <f t="shared" si="64"/>
        <v>5.3601205313736884E-3</v>
      </c>
      <c r="F93" s="52">
        <f t="shared" si="74"/>
        <v>0.8008217352679895</v>
      </c>
      <c r="H93" s="19">
        <v>82.456999999999994</v>
      </c>
      <c r="I93" s="140">
        <v>131.524</v>
      </c>
      <c r="J93" s="262">
        <f t="shared" si="65"/>
        <v>1.8030634913984661E-3</v>
      </c>
      <c r="K93" s="215">
        <f t="shared" si="66"/>
        <v>2.6936335310802704E-3</v>
      </c>
      <c r="L93" s="52">
        <f t="shared" si="75"/>
        <v>0.59506166850600928</v>
      </c>
      <c r="N93" s="40">
        <f t="shared" si="85"/>
        <v>1.5260771394729051</v>
      </c>
      <c r="O93" s="143">
        <f t="shared" si="86"/>
        <v>1.3517091118373723</v>
      </c>
      <c r="P93" s="52">
        <f t="shared" si="87"/>
        <v>-0.11425898673494195</v>
      </c>
    </row>
    <row r="94" spans="1:16" ht="20.100000000000001" customHeight="1" x14ac:dyDescent="0.25">
      <c r="A94" s="38" t="s">
        <v>220</v>
      </c>
      <c r="B94" s="19">
        <v>76.08</v>
      </c>
      <c r="C94" s="140">
        <v>263.24</v>
      </c>
      <c r="D94" s="247">
        <f t="shared" si="63"/>
        <v>4.3386379950063458E-4</v>
      </c>
      <c r="E94" s="215">
        <f t="shared" si="64"/>
        <v>1.4501224318912353E-3</v>
      </c>
      <c r="F94" s="52">
        <f t="shared" si="74"/>
        <v>2.4600420609884335</v>
      </c>
      <c r="H94" s="19">
        <v>27.429000000000002</v>
      </c>
      <c r="I94" s="140">
        <v>111.869</v>
      </c>
      <c r="J94" s="262">
        <f t="shared" si="65"/>
        <v>5.9978205010573432E-4</v>
      </c>
      <c r="K94" s="215">
        <f t="shared" si="66"/>
        <v>2.2910958417354916E-3</v>
      </c>
      <c r="L94" s="52">
        <f t="shared" si="75"/>
        <v>3.0784935652047101</v>
      </c>
      <c r="N94" s="40">
        <f t="shared" si="85"/>
        <v>3.6052839116719246</v>
      </c>
      <c r="O94" s="143">
        <f t="shared" si="86"/>
        <v>4.2496960948184164</v>
      </c>
      <c r="P94" s="52">
        <f t="shared" si="87"/>
        <v>0.17874103647156325</v>
      </c>
    </row>
    <row r="95" spans="1:16" ht="20.100000000000001" customHeight="1" thickBot="1" x14ac:dyDescent="0.3">
      <c r="A95" s="8" t="s">
        <v>17</v>
      </c>
      <c r="B95" s="19">
        <f>B96-SUM(B68:B94)</f>
        <v>3964.7800000000279</v>
      </c>
      <c r="C95" s="140">
        <f>C96-SUM(C68:C94)</f>
        <v>3958.4600000000501</v>
      </c>
      <c r="D95" s="247">
        <f t="shared" si="63"/>
        <v>2.2610075118088043E-2</v>
      </c>
      <c r="E95" s="215">
        <f t="shared" si="64"/>
        <v>2.1806152718979836E-2</v>
      </c>
      <c r="F95" s="52">
        <f t="shared" si="74"/>
        <v>-1.594035482417142E-3</v>
      </c>
      <c r="H95" s="19">
        <f>H96-SUM(H68:H94)</f>
        <v>1167.4670000000042</v>
      </c>
      <c r="I95" s="140">
        <f>I96-SUM(I68:I94)</f>
        <v>1225.748000000036</v>
      </c>
      <c r="J95" s="263">
        <f t="shared" si="65"/>
        <v>2.5528664941878807E-2</v>
      </c>
      <c r="K95" s="215">
        <f t="shared" si="66"/>
        <v>2.5103524173950582E-2</v>
      </c>
      <c r="L95" s="52">
        <f t="shared" ref="L95" si="88">(I95-H95)/H95</f>
        <v>4.9920897121744405E-2</v>
      </c>
      <c r="N95" s="40">
        <f t="shared" si="61"/>
        <v>2.9445946559455911</v>
      </c>
      <c r="O95" s="143">
        <f t="shared" si="62"/>
        <v>3.0965274374378433</v>
      </c>
      <c r="P95" s="52">
        <f t="shared" ref="P95" si="89">(O95-N95)/N95</f>
        <v>5.1597180340416791E-2</v>
      </c>
    </row>
    <row r="96" spans="1:16" ht="26.25" customHeight="1" thickBot="1" x14ac:dyDescent="0.3">
      <c r="A96" s="12" t="s">
        <v>18</v>
      </c>
      <c r="B96" s="17">
        <v>175354.57</v>
      </c>
      <c r="C96" s="145">
        <v>181529.5</v>
      </c>
      <c r="D96" s="243">
        <f>SUM(D68:D95)</f>
        <v>1</v>
      </c>
      <c r="E96" s="244">
        <f>SUM(E68:E95)</f>
        <v>1.0000000000000002</v>
      </c>
      <c r="F96" s="57">
        <f>(C96-B96)/B96</f>
        <v>3.521396676459583E-2</v>
      </c>
      <c r="G96" s="1"/>
      <c r="H96" s="17">
        <v>45731.612000000001</v>
      </c>
      <c r="I96" s="145">
        <v>48827.726000000024</v>
      </c>
      <c r="J96" s="255">
        <f t="shared" ref="J96" si="90">H96/$H$96</f>
        <v>1</v>
      </c>
      <c r="K96" s="244">
        <f t="shared" si="66"/>
        <v>1</v>
      </c>
      <c r="L96" s="57">
        <f>(I96-H96)/H96</f>
        <v>6.7701833908676193E-2</v>
      </c>
      <c r="M96" s="1"/>
      <c r="N96" s="37">
        <f t="shared" si="61"/>
        <v>2.6079509647225048</v>
      </c>
      <c r="O96" s="150">
        <f t="shared" si="62"/>
        <v>2.6897956530481286</v>
      </c>
      <c r="P96" s="57">
        <f>(O96-N96)/N96</f>
        <v>3.1382755823529229E-2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93</v>
      </c>
      <c r="B1" s="4"/>
    </row>
    <row r="3" spans="1:19" ht="15.75" thickBot="1" x14ac:dyDescent="0.3"/>
    <row r="4" spans="1:19" x14ac:dyDescent="0.25">
      <c r="A4" s="328" t="s">
        <v>16</v>
      </c>
      <c r="B4" s="311"/>
      <c r="C4" s="311"/>
      <c r="D4" s="311"/>
      <c r="E4" s="347" t="s">
        <v>1</v>
      </c>
      <c r="F4" s="345"/>
      <c r="G4" s="340" t="s">
        <v>104</v>
      </c>
      <c r="H4" s="340"/>
      <c r="I4" s="130" t="s">
        <v>0</v>
      </c>
      <c r="K4" s="341" t="s">
        <v>19</v>
      </c>
      <c r="L4" s="340"/>
      <c r="M4" s="350" t="s">
        <v>104</v>
      </c>
      <c r="N4" s="351"/>
      <c r="O4" s="130" t="s">
        <v>0</v>
      </c>
      <c r="Q4" s="339" t="s">
        <v>22</v>
      </c>
      <c r="R4" s="340"/>
      <c r="S4" s="130" t="s">
        <v>0</v>
      </c>
    </row>
    <row r="5" spans="1:19" x14ac:dyDescent="0.25">
      <c r="A5" s="346"/>
      <c r="B5" s="312"/>
      <c r="C5" s="312"/>
      <c r="D5" s="312"/>
      <c r="E5" s="348" t="s">
        <v>157</v>
      </c>
      <c r="F5" s="338"/>
      <c r="G5" s="342" t="str">
        <f>E5</f>
        <v>jan-maio</v>
      </c>
      <c r="H5" s="342"/>
      <c r="I5" s="131" t="s">
        <v>151</v>
      </c>
      <c r="K5" s="337" t="str">
        <f>E5</f>
        <v>jan-maio</v>
      </c>
      <c r="L5" s="342"/>
      <c r="M5" s="343" t="str">
        <f>E5</f>
        <v>jan-maio</v>
      </c>
      <c r="N5" s="344"/>
      <c r="O5" s="131" t="str">
        <f>I5</f>
        <v>2023/2022</v>
      </c>
      <c r="Q5" s="337" t="str">
        <f>E5</f>
        <v>jan-maio</v>
      </c>
      <c r="R5" s="338"/>
      <c r="S5" s="131" t="str">
        <f>O5</f>
        <v>2023/2022</v>
      </c>
    </row>
    <row r="6" spans="1:19" ht="15.75" thickBot="1" x14ac:dyDescent="0.3">
      <c r="A6" s="329"/>
      <c r="B6" s="352"/>
      <c r="C6" s="352"/>
      <c r="D6" s="352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175092.77000000002</v>
      </c>
      <c r="F7" s="145">
        <v>170075.03</v>
      </c>
      <c r="G7" s="243">
        <f>E7/E15</f>
        <v>0.38420512915936494</v>
      </c>
      <c r="H7" s="244">
        <f>F7/F15</f>
        <v>0.37973022201470813</v>
      </c>
      <c r="I7" s="164">
        <f t="shared" ref="I7:I18" si="0">(F7-E7)/E7</f>
        <v>-2.8657608192502862E-2</v>
      </c>
      <c r="J7" s="1"/>
      <c r="K7" s="17">
        <v>24478.555</v>
      </c>
      <c r="L7" s="145">
        <v>22516.547999999999</v>
      </c>
      <c r="M7" s="243">
        <f>K7/K15</f>
        <v>0.4034036921560063</v>
      </c>
      <c r="N7" s="244">
        <f>L7/L15</f>
        <v>0.375074328824272</v>
      </c>
      <c r="O7" s="164">
        <f t="shared" ref="O7:O18" si="1">(L7-K7)/K7</f>
        <v>-8.0152075970170683E-2</v>
      </c>
      <c r="P7" s="1"/>
      <c r="Q7" s="187">
        <f t="shared" ref="Q7:Q18" si="2">(K7/E7)*10</f>
        <v>1.3980334539227404</v>
      </c>
      <c r="R7" s="188">
        <f t="shared" ref="R7:R18" si="3">(L7/F7)*10</f>
        <v>1.3239185082019389</v>
      </c>
      <c r="S7" s="55">
        <f>(R7-Q7)/Q7</f>
        <v>-5.3013714022967354E-2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79720.170000000027</v>
      </c>
      <c r="F8" s="181">
        <v>65646.789999999994</v>
      </c>
      <c r="G8" s="245">
        <f>E8/E7</f>
        <v>0.45530246622975934</v>
      </c>
      <c r="H8" s="246">
        <f>F8/F7</f>
        <v>0.38598723163535525</v>
      </c>
      <c r="I8" s="206">
        <f t="shared" si="0"/>
        <v>-0.17653474647633127</v>
      </c>
      <c r="K8" s="180">
        <v>16512.296999999999</v>
      </c>
      <c r="L8" s="181">
        <v>14191.671999999999</v>
      </c>
      <c r="M8" s="250">
        <f>K8/K7</f>
        <v>0.67456175415583142</v>
      </c>
      <c r="N8" s="246">
        <f>L8/L7</f>
        <v>0.63027742973745349</v>
      </c>
      <c r="O8" s="207">
        <f t="shared" si="1"/>
        <v>-0.14053919936154249</v>
      </c>
      <c r="Q8" s="189">
        <f t="shared" si="2"/>
        <v>2.0712822112647267</v>
      </c>
      <c r="R8" s="190">
        <f t="shared" si="3"/>
        <v>2.1618226877506119</v>
      </c>
      <c r="S8" s="182">
        <f t="shared" ref="S8:S18" si="4">(R8-Q8)/Q8</f>
        <v>4.3712284107630686E-2</v>
      </c>
    </row>
    <row r="9" spans="1:19" ht="24" customHeight="1" x14ac:dyDescent="0.25">
      <c r="A9" s="8"/>
      <c r="B9" t="s">
        <v>37</v>
      </c>
      <c r="E9" s="19">
        <v>50055.749999999993</v>
      </c>
      <c r="F9" s="140">
        <v>41599.08</v>
      </c>
      <c r="G9" s="247">
        <f>E9/E7</f>
        <v>0.28588130737779743</v>
      </c>
      <c r="H9" s="215">
        <f>F9/F7</f>
        <v>0.24459251896060227</v>
      </c>
      <c r="I9" s="182">
        <f t="shared" si="0"/>
        <v>-0.16894502629568017</v>
      </c>
      <c r="K9" s="19">
        <v>5370.2160000000013</v>
      </c>
      <c r="L9" s="140">
        <v>4799.2999999999984</v>
      </c>
      <c r="M9" s="247">
        <f>K9/K7</f>
        <v>0.21938451840805151</v>
      </c>
      <c r="N9" s="215">
        <f>L9/L7</f>
        <v>0.21314546084062258</v>
      </c>
      <c r="O9" s="182">
        <f t="shared" si="1"/>
        <v>-0.1063115524589705</v>
      </c>
      <c r="Q9" s="189">
        <f t="shared" si="2"/>
        <v>1.0728469756221817</v>
      </c>
      <c r="R9" s="190">
        <f t="shared" si="3"/>
        <v>1.1537033992097898</v>
      </c>
      <c r="S9" s="182">
        <f t="shared" si="4"/>
        <v>7.5366222233806138E-2</v>
      </c>
    </row>
    <row r="10" spans="1:19" ht="24" customHeight="1" thickBot="1" x14ac:dyDescent="0.3">
      <c r="A10" s="8"/>
      <c r="B10" t="s">
        <v>36</v>
      </c>
      <c r="E10" s="19">
        <v>45316.850000000013</v>
      </c>
      <c r="F10" s="140">
        <v>62829.159999999996</v>
      </c>
      <c r="G10" s="247">
        <f>E10/E7</f>
        <v>0.25881622639244334</v>
      </c>
      <c r="H10" s="215">
        <f>F10/F7</f>
        <v>0.36942024940404244</v>
      </c>
      <c r="I10" s="186">
        <f t="shared" si="0"/>
        <v>0.38644146713639582</v>
      </c>
      <c r="K10" s="19">
        <v>2596.0420000000004</v>
      </c>
      <c r="L10" s="140">
        <v>3525.5760000000005</v>
      </c>
      <c r="M10" s="247">
        <f>K10/K7</f>
        <v>0.10605372743611706</v>
      </c>
      <c r="N10" s="215">
        <f>L10/L7</f>
        <v>0.15657710942192385</v>
      </c>
      <c r="O10" s="209">
        <f t="shared" si="1"/>
        <v>0.35805815160155341</v>
      </c>
      <c r="Q10" s="189">
        <f t="shared" si="2"/>
        <v>0.57286461878969952</v>
      </c>
      <c r="R10" s="190">
        <f t="shared" si="3"/>
        <v>0.56113689885397178</v>
      </c>
      <c r="S10" s="182">
        <f t="shared" si="4"/>
        <v>-2.0472061899205939E-2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280634.54000000015</v>
      </c>
      <c r="F11" s="145">
        <v>277808.81</v>
      </c>
      <c r="G11" s="243">
        <f>E11/E15</f>
        <v>0.615794870840635</v>
      </c>
      <c r="H11" s="244">
        <f>F11/F15</f>
        <v>0.62026977798529193</v>
      </c>
      <c r="I11" s="164">
        <f t="shared" si="0"/>
        <v>-1.0069074177398671E-2</v>
      </c>
      <c r="J11" s="1"/>
      <c r="K11" s="17">
        <v>36201.492000000027</v>
      </c>
      <c r="L11" s="145">
        <v>37515.681000000011</v>
      </c>
      <c r="M11" s="243">
        <f>K11/K15</f>
        <v>0.59659630784399387</v>
      </c>
      <c r="N11" s="244">
        <f>L11/L15</f>
        <v>0.62492567117572806</v>
      </c>
      <c r="O11" s="164">
        <f t="shared" si="1"/>
        <v>3.6302067329158229E-2</v>
      </c>
      <c r="Q11" s="191">
        <f t="shared" si="2"/>
        <v>1.2899870415095736</v>
      </c>
      <c r="R11" s="192">
        <f t="shared" si="3"/>
        <v>1.3504136531883209</v>
      </c>
      <c r="S11" s="57">
        <f t="shared" si="4"/>
        <v>4.6842805186658808E-2</v>
      </c>
    </row>
    <row r="12" spans="1:19" s="3" customFormat="1" ht="24" customHeight="1" x14ac:dyDescent="0.25">
      <c r="A12" s="46"/>
      <c r="B12" s="3" t="s">
        <v>33</v>
      </c>
      <c r="E12" s="31">
        <v>142225.02000000011</v>
      </c>
      <c r="F12" s="141">
        <v>137762.46000000005</v>
      </c>
      <c r="G12" s="247">
        <f>E12/E11</f>
        <v>0.50679798716152336</v>
      </c>
      <c r="H12" s="215">
        <f>F12/F11</f>
        <v>0.49588945721339811</v>
      </c>
      <c r="I12" s="206">
        <f t="shared" si="0"/>
        <v>-3.13767577603438E-2</v>
      </c>
      <c r="K12" s="31">
        <v>23981.800000000028</v>
      </c>
      <c r="L12" s="141">
        <v>23258.053000000014</v>
      </c>
      <c r="M12" s="247">
        <f>K12/K11</f>
        <v>0.6624533596571105</v>
      </c>
      <c r="N12" s="215">
        <f>L12/L11</f>
        <v>0.6199555060722477</v>
      </c>
      <c r="O12" s="206">
        <f t="shared" si="1"/>
        <v>-3.0179010749819157E-2</v>
      </c>
      <c r="Q12" s="189">
        <f t="shared" si="2"/>
        <v>1.686187142037316</v>
      </c>
      <c r="R12" s="190">
        <f t="shared" si="3"/>
        <v>1.6882721896807016</v>
      </c>
      <c r="S12" s="182">
        <f t="shared" si="4"/>
        <v>1.2365458088278024E-3</v>
      </c>
    </row>
    <row r="13" spans="1:19" ht="24" customHeight="1" x14ac:dyDescent="0.25">
      <c r="A13" s="8"/>
      <c r="B13" s="3" t="s">
        <v>37</v>
      </c>
      <c r="D13" s="3"/>
      <c r="E13" s="19">
        <v>38449.32</v>
      </c>
      <c r="F13" s="140">
        <v>35370.889999999985</v>
      </c>
      <c r="G13" s="247">
        <f>E13/E11</f>
        <v>0.13700850935882652</v>
      </c>
      <c r="H13" s="215">
        <f>F13/F11</f>
        <v>0.12732098020937488</v>
      </c>
      <c r="I13" s="182">
        <f t="shared" si="0"/>
        <v>-8.0064614926870351E-2</v>
      </c>
      <c r="K13" s="19">
        <v>3136.8590000000004</v>
      </c>
      <c r="L13" s="140">
        <v>3156.9129999999986</v>
      </c>
      <c r="M13" s="247">
        <f>K13/K11</f>
        <v>8.6649992215790395E-2</v>
      </c>
      <c r="N13" s="215">
        <f>L13/L11</f>
        <v>8.4149158854400052E-2</v>
      </c>
      <c r="O13" s="182">
        <f t="shared" si="1"/>
        <v>6.3930192590735723E-3</v>
      </c>
      <c r="Q13" s="189">
        <f t="shared" si="2"/>
        <v>0.81584251685075326</v>
      </c>
      <c r="R13" s="190">
        <f t="shared" si="3"/>
        <v>0.89251726490342764</v>
      </c>
      <c r="S13" s="182">
        <f t="shared" si="4"/>
        <v>9.3982290048633163E-2</v>
      </c>
    </row>
    <row r="14" spans="1:19" ht="24" customHeight="1" thickBot="1" x14ac:dyDescent="0.3">
      <c r="A14" s="8"/>
      <c r="B14" t="s">
        <v>36</v>
      </c>
      <c r="E14" s="19">
        <v>99960.200000000012</v>
      </c>
      <c r="F14" s="140">
        <v>104675.45999999996</v>
      </c>
      <c r="G14" s="247">
        <f>E14/E11</f>
        <v>0.35619350347964995</v>
      </c>
      <c r="H14" s="215">
        <f>F14/F11</f>
        <v>0.37678956257722701</v>
      </c>
      <c r="I14" s="186">
        <f t="shared" si="0"/>
        <v>4.7171374206933868E-2</v>
      </c>
      <c r="K14" s="19">
        <v>9082.8330000000024</v>
      </c>
      <c r="L14" s="140">
        <v>11100.714999999997</v>
      </c>
      <c r="M14" s="247">
        <f>K14/K11</f>
        <v>0.25089664812709916</v>
      </c>
      <c r="N14" s="215">
        <f>L14/L11</f>
        <v>0.29589533507335219</v>
      </c>
      <c r="O14" s="209">
        <f t="shared" si="1"/>
        <v>0.22216438417396792</v>
      </c>
      <c r="Q14" s="189">
        <f t="shared" si="2"/>
        <v>0.90864494068639334</v>
      </c>
      <c r="R14" s="190">
        <f t="shared" si="3"/>
        <v>1.0604887716758065</v>
      </c>
      <c r="S14" s="182">
        <f t="shared" si="4"/>
        <v>0.16711019254089479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455727.31000000017</v>
      </c>
      <c r="F15" s="145">
        <v>447883.83999999997</v>
      </c>
      <c r="G15" s="243">
        <f>G7+G11</f>
        <v>1</v>
      </c>
      <c r="H15" s="244">
        <f>H7+H11</f>
        <v>1</v>
      </c>
      <c r="I15" s="164">
        <f t="shared" si="0"/>
        <v>-1.7210884289555091E-2</v>
      </c>
      <c r="J15" s="1"/>
      <c r="K15" s="17">
        <v>60680.04700000002</v>
      </c>
      <c r="L15" s="145">
        <v>60032.229000000007</v>
      </c>
      <c r="M15" s="243">
        <f>M7+M11</f>
        <v>1.0000000000000002</v>
      </c>
      <c r="N15" s="244">
        <f>N7+N11</f>
        <v>1</v>
      </c>
      <c r="O15" s="164">
        <f t="shared" si="1"/>
        <v>-1.0675964044655628E-2</v>
      </c>
      <c r="Q15" s="191">
        <f t="shared" si="2"/>
        <v>1.3314990273459801</v>
      </c>
      <c r="R15" s="192">
        <f t="shared" si="3"/>
        <v>1.3403526459003301</v>
      </c>
      <c r="S15" s="57">
        <f t="shared" si="4"/>
        <v>6.6493616386618772E-3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221945.19000000012</v>
      </c>
      <c r="F16" s="181">
        <f t="shared" ref="F16:F17" si="5">F8+F12</f>
        <v>203409.25000000006</v>
      </c>
      <c r="G16" s="245">
        <f>E16/E15</f>
        <v>0.48701314389080619</v>
      </c>
      <c r="H16" s="246">
        <f>F16/F15</f>
        <v>0.45415626069473747</v>
      </c>
      <c r="I16" s="207">
        <f t="shared" si="0"/>
        <v>-8.3515844610104195E-2</v>
      </c>
      <c r="J16" s="3"/>
      <c r="K16" s="180">
        <f t="shared" ref="K16:L18" si="6">K8+K12</f>
        <v>40494.097000000023</v>
      </c>
      <c r="L16" s="181">
        <f t="shared" si="6"/>
        <v>37449.725000000013</v>
      </c>
      <c r="M16" s="250">
        <f>K16/K15</f>
        <v>0.66733793070397607</v>
      </c>
      <c r="N16" s="246">
        <f>L16/L15</f>
        <v>0.62382699466315017</v>
      </c>
      <c r="O16" s="207">
        <f t="shared" si="1"/>
        <v>-7.5180636822201732E-2</v>
      </c>
      <c r="P16" s="3"/>
      <c r="Q16" s="189">
        <f t="shared" si="2"/>
        <v>1.8245088798725486</v>
      </c>
      <c r="R16" s="190">
        <f t="shared" si="3"/>
        <v>1.8411023589143563</v>
      </c>
      <c r="S16" s="182">
        <f t="shared" si="4"/>
        <v>9.0947647473038195E-3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88505.069999999992</v>
      </c>
      <c r="F17" s="140">
        <f t="shared" si="5"/>
        <v>76969.969999999987</v>
      </c>
      <c r="G17" s="248">
        <f>E17/E15</f>
        <v>0.19420620195002131</v>
      </c>
      <c r="H17" s="215">
        <f>F17/F15</f>
        <v>0.17185252765538492</v>
      </c>
      <c r="I17" s="182">
        <f t="shared" si="0"/>
        <v>-0.1303326464800266</v>
      </c>
      <c r="K17" s="19">
        <f t="shared" si="6"/>
        <v>8507.0750000000007</v>
      </c>
      <c r="L17" s="140">
        <f t="shared" si="6"/>
        <v>7956.212999999997</v>
      </c>
      <c r="M17" s="247">
        <f>K17/K15</f>
        <v>0.14019559015832664</v>
      </c>
      <c r="N17" s="215">
        <f>L17/L15</f>
        <v>0.13253236024269557</v>
      </c>
      <c r="O17" s="182">
        <f t="shared" si="1"/>
        <v>-6.4753396437671432E-2</v>
      </c>
      <c r="Q17" s="189">
        <f t="shared" si="2"/>
        <v>0.96119634728270387</v>
      </c>
      <c r="R17" s="190">
        <f t="shared" si="3"/>
        <v>1.0336775498288486</v>
      </c>
      <c r="S17" s="182">
        <f t="shared" si="4"/>
        <v>7.5407280469852678E-2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145277.05000000002</v>
      </c>
      <c r="F18" s="142">
        <f>F10+F14</f>
        <v>167504.61999999997</v>
      </c>
      <c r="G18" s="249">
        <f>E18/E15</f>
        <v>0.31878065415917245</v>
      </c>
      <c r="H18" s="221">
        <f>F18/F15</f>
        <v>0.37399121164987775</v>
      </c>
      <c r="I18" s="208">
        <f t="shared" si="0"/>
        <v>0.15300124830453224</v>
      </c>
      <c r="K18" s="21">
        <f t="shared" si="6"/>
        <v>11678.875000000004</v>
      </c>
      <c r="L18" s="142">
        <f t="shared" si="6"/>
        <v>14626.290999999997</v>
      </c>
      <c r="M18" s="249">
        <f>K18/K15</f>
        <v>0.19246647913769743</v>
      </c>
      <c r="N18" s="221">
        <f>L18/L15</f>
        <v>0.24364064509415428</v>
      </c>
      <c r="O18" s="186">
        <f t="shared" si="1"/>
        <v>0.25237156832314694</v>
      </c>
      <c r="Q18" s="193">
        <f t="shared" si="2"/>
        <v>0.80390364479454957</v>
      </c>
      <c r="R18" s="194">
        <f t="shared" si="3"/>
        <v>0.87318731865425558</v>
      </c>
      <c r="S18" s="186">
        <f t="shared" si="4"/>
        <v>8.618405241515302E-2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workbookViewId="0">
      <selection activeCell="I91" sqref="I91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41</v>
      </c>
    </row>
    <row r="3" spans="1:16" ht="8.25" customHeight="1" thickBot="1" x14ac:dyDescent="0.3"/>
    <row r="4" spans="1:16" x14ac:dyDescent="0.25">
      <c r="A4" s="353" t="s">
        <v>3</v>
      </c>
      <c r="B4" s="347" t="s">
        <v>1</v>
      </c>
      <c r="C4" s="340"/>
      <c r="D4" s="347" t="s">
        <v>104</v>
      </c>
      <c r="E4" s="340"/>
      <c r="F4" s="130" t="s">
        <v>0</v>
      </c>
      <c r="H4" s="356" t="s">
        <v>19</v>
      </c>
      <c r="I4" s="357"/>
      <c r="J4" s="347" t="s">
        <v>104</v>
      </c>
      <c r="K4" s="345"/>
      <c r="L4" s="130" t="s">
        <v>0</v>
      </c>
      <c r="N4" s="339" t="s">
        <v>22</v>
      </c>
      <c r="O4" s="340"/>
      <c r="P4" s="130" t="s">
        <v>0</v>
      </c>
    </row>
    <row r="5" spans="1:16" x14ac:dyDescent="0.25">
      <c r="A5" s="354"/>
      <c r="B5" s="348" t="s">
        <v>157</v>
      </c>
      <c r="C5" s="342"/>
      <c r="D5" s="348" t="str">
        <f>B5</f>
        <v>jan-maio</v>
      </c>
      <c r="E5" s="342"/>
      <c r="F5" s="131" t="s">
        <v>151</v>
      </c>
      <c r="H5" s="337" t="str">
        <f>B5</f>
        <v>jan-maio</v>
      </c>
      <c r="I5" s="342"/>
      <c r="J5" s="348" t="str">
        <f>B5</f>
        <v>jan-maio</v>
      </c>
      <c r="K5" s="338"/>
      <c r="L5" s="131" t="str">
        <f>F5</f>
        <v>2023/2022</v>
      </c>
      <c r="N5" s="337" t="str">
        <f>B5</f>
        <v>jan-maio</v>
      </c>
      <c r="O5" s="338"/>
      <c r="P5" s="131" t="str">
        <f>F5</f>
        <v>2023/2022</v>
      </c>
    </row>
    <row r="6" spans="1:16" ht="19.5" customHeight="1" thickBot="1" x14ac:dyDescent="0.3">
      <c r="A6" s="355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170</v>
      </c>
      <c r="B7" s="39">
        <v>108180.62999999999</v>
      </c>
      <c r="C7" s="147">
        <v>113490.68000000001</v>
      </c>
      <c r="D7" s="247">
        <f>B7/$B$33</f>
        <v>0.23738017807183862</v>
      </c>
      <c r="E7" s="246">
        <f>C7/$C$33</f>
        <v>0.25339311192830716</v>
      </c>
      <c r="F7" s="52">
        <f>(C7-B7)/B7</f>
        <v>4.9085034908744919E-2</v>
      </c>
      <c r="H7" s="39">
        <v>10440.681</v>
      </c>
      <c r="I7" s="147">
        <v>12656.267</v>
      </c>
      <c r="J7" s="247">
        <f>H7/$H$33</f>
        <v>0.17206118841667992</v>
      </c>
      <c r="K7" s="246">
        <f>I7/$I$33</f>
        <v>0.21082453893224581</v>
      </c>
      <c r="L7" s="52">
        <f>(I7-H7)/H7</f>
        <v>0.21220703898529217</v>
      </c>
      <c r="N7" s="27">
        <f t="shared" ref="N7:N33" si="0">(H7/B7)*10</f>
        <v>0.96511556643735585</v>
      </c>
      <c r="O7" s="151">
        <f t="shared" ref="O7:O33" si="1">(I7/C7)*10</f>
        <v>1.1151811761106727</v>
      </c>
      <c r="P7" s="61">
        <f>(O7-N7)/N7</f>
        <v>0.15548978266641331</v>
      </c>
    </row>
    <row r="8" spans="1:16" ht="20.100000000000001" customHeight="1" x14ac:dyDescent="0.25">
      <c r="A8" s="8" t="s">
        <v>164</v>
      </c>
      <c r="B8" s="19">
        <v>50310.950000000004</v>
      </c>
      <c r="C8" s="140">
        <v>37364.540000000008</v>
      </c>
      <c r="D8" s="247">
        <f t="shared" ref="D8:D32" si="2">B8/$B$33</f>
        <v>0.11039704862102737</v>
      </c>
      <c r="E8" s="215">
        <f t="shared" ref="E8:E32" si="3">C8/$C$33</f>
        <v>8.3424621884102837E-2</v>
      </c>
      <c r="F8" s="52">
        <f t="shared" ref="F8:F33" si="4">(C8-B8)/B8</f>
        <v>-0.25732787792717082</v>
      </c>
      <c r="H8" s="19">
        <v>6516.8739999999998</v>
      </c>
      <c r="I8" s="140">
        <v>5347.8019999999997</v>
      </c>
      <c r="J8" s="247">
        <f t="shared" ref="J8:J32" si="5">H8/$H$33</f>
        <v>0.10739731299153403</v>
      </c>
      <c r="K8" s="215">
        <f t="shared" ref="K8:K32" si="6">I8/$I$33</f>
        <v>8.9082182838821439E-2</v>
      </c>
      <c r="L8" s="52">
        <f t="shared" ref="L8:L33" si="7">(I8-H8)/H8</f>
        <v>-0.17939153035642552</v>
      </c>
      <c r="N8" s="27">
        <f t="shared" si="0"/>
        <v>1.2953192098340418</v>
      </c>
      <c r="O8" s="152">
        <f t="shared" si="1"/>
        <v>1.4312505921389636</v>
      </c>
      <c r="P8" s="52">
        <f t="shared" ref="P8:P71" si="8">(O8-N8)/N8</f>
        <v>0.10494045118217421</v>
      </c>
    </row>
    <row r="9" spans="1:16" ht="20.100000000000001" customHeight="1" x14ac:dyDescent="0.25">
      <c r="A9" s="8" t="s">
        <v>165</v>
      </c>
      <c r="B9" s="19">
        <v>19992.500000000004</v>
      </c>
      <c r="C9" s="140">
        <v>20235.840000000007</v>
      </c>
      <c r="D9" s="247">
        <f t="shared" si="2"/>
        <v>4.3869435869445715E-2</v>
      </c>
      <c r="E9" s="215">
        <f t="shared" si="3"/>
        <v>4.5181000502273111E-2</v>
      </c>
      <c r="F9" s="52">
        <f t="shared" si="4"/>
        <v>1.2171564336626422E-2</v>
      </c>
      <c r="H9" s="19">
        <v>3173.3570000000004</v>
      </c>
      <c r="I9" s="140">
        <v>3754.9229999999993</v>
      </c>
      <c r="J9" s="247">
        <f t="shared" si="5"/>
        <v>5.2296548155277435E-2</v>
      </c>
      <c r="K9" s="215">
        <f t="shared" si="6"/>
        <v>6.2548452098955015E-2</v>
      </c>
      <c r="L9" s="52">
        <f t="shared" si="7"/>
        <v>0.18326522984965096</v>
      </c>
      <c r="N9" s="27">
        <f t="shared" si="0"/>
        <v>1.5872737276478679</v>
      </c>
      <c r="O9" s="152">
        <f t="shared" si="1"/>
        <v>1.8555804948052554</v>
      </c>
      <c r="P9" s="52">
        <f t="shared" si="8"/>
        <v>0.16903623016238231</v>
      </c>
    </row>
    <row r="10" spans="1:16" ht="20.100000000000001" customHeight="1" x14ac:dyDescent="0.25">
      <c r="A10" s="8" t="s">
        <v>163</v>
      </c>
      <c r="B10" s="19">
        <v>14201.91</v>
      </c>
      <c r="C10" s="140">
        <v>12993.960000000005</v>
      </c>
      <c r="D10" s="247">
        <f t="shared" si="2"/>
        <v>3.1163175189127906E-2</v>
      </c>
      <c r="E10" s="215">
        <f t="shared" si="3"/>
        <v>2.9011897370532516E-2</v>
      </c>
      <c r="F10" s="52">
        <f t="shared" si="4"/>
        <v>-8.505546084998393E-2</v>
      </c>
      <c r="H10" s="19">
        <v>3945.3240000000005</v>
      </c>
      <c r="I10" s="140">
        <v>3727.344000000001</v>
      </c>
      <c r="J10" s="247">
        <f t="shared" si="5"/>
        <v>6.501847304106402E-2</v>
      </c>
      <c r="K10" s="215">
        <f t="shared" si="6"/>
        <v>6.2089048867400874E-2</v>
      </c>
      <c r="L10" s="52">
        <f t="shared" si="7"/>
        <v>-5.5250215191451839E-2</v>
      </c>
      <c r="N10" s="27">
        <f t="shared" si="0"/>
        <v>2.7780235193716907</v>
      </c>
      <c r="O10" s="152">
        <f t="shared" si="1"/>
        <v>2.8685204510403297</v>
      </c>
      <c r="P10" s="52">
        <f t="shared" si="8"/>
        <v>3.2576013499377013E-2</v>
      </c>
    </row>
    <row r="11" spans="1:16" ht="20.100000000000001" customHeight="1" x14ac:dyDescent="0.25">
      <c r="A11" s="8" t="s">
        <v>171</v>
      </c>
      <c r="B11" s="19">
        <v>15393.619999999997</v>
      </c>
      <c r="C11" s="140">
        <v>14708.98</v>
      </c>
      <c r="D11" s="247">
        <f t="shared" si="2"/>
        <v>3.3778138071207539E-2</v>
      </c>
      <c r="E11" s="215">
        <f t="shared" si="3"/>
        <v>3.284105986052098E-2</v>
      </c>
      <c r="F11" s="52">
        <f t="shared" si="4"/>
        <v>-4.4475568449786194E-2</v>
      </c>
      <c r="H11" s="19">
        <v>3120.6579999999994</v>
      </c>
      <c r="I11" s="140">
        <v>2838.2639999999997</v>
      </c>
      <c r="J11" s="247">
        <f t="shared" si="5"/>
        <v>5.1428074866191144E-2</v>
      </c>
      <c r="K11" s="215">
        <f t="shared" si="6"/>
        <v>4.7279004082956821E-2</v>
      </c>
      <c r="L11" s="52">
        <f t="shared" si="7"/>
        <v>-9.0491812944577657E-2</v>
      </c>
      <c r="N11" s="27">
        <f t="shared" si="0"/>
        <v>2.0272411557515384</v>
      </c>
      <c r="O11" s="152">
        <f t="shared" si="1"/>
        <v>1.9296130663037137</v>
      </c>
      <c r="P11" s="52">
        <f t="shared" si="8"/>
        <v>-4.8158103524507466E-2</v>
      </c>
    </row>
    <row r="12" spans="1:16" ht="20.100000000000001" customHeight="1" x14ac:dyDescent="0.25">
      <c r="A12" s="8" t="s">
        <v>167</v>
      </c>
      <c r="B12" s="19">
        <v>27590.129999999997</v>
      </c>
      <c r="C12" s="140">
        <v>25593</v>
      </c>
      <c r="D12" s="247">
        <f t="shared" si="2"/>
        <v>6.0540874761268973E-2</v>
      </c>
      <c r="E12" s="215">
        <f t="shared" si="3"/>
        <v>5.7142048259655902E-2</v>
      </c>
      <c r="F12" s="52">
        <f t="shared" si="4"/>
        <v>-7.238566835313924E-2</v>
      </c>
      <c r="H12" s="19">
        <v>2417.9100000000003</v>
      </c>
      <c r="I12" s="140">
        <v>2786.3069999999998</v>
      </c>
      <c r="J12" s="247">
        <f t="shared" si="5"/>
        <v>3.9846870916233776E-2</v>
      </c>
      <c r="K12" s="215">
        <f t="shared" si="6"/>
        <v>4.6413518978280804E-2</v>
      </c>
      <c r="L12" s="52">
        <f t="shared" si="7"/>
        <v>0.15236175043736097</v>
      </c>
      <c r="N12" s="27">
        <f t="shared" si="0"/>
        <v>0.87636774455212807</v>
      </c>
      <c r="O12" s="152">
        <f t="shared" si="1"/>
        <v>1.0886988629703434</v>
      </c>
      <c r="P12" s="52">
        <f t="shared" si="8"/>
        <v>0.24228541013536289</v>
      </c>
    </row>
    <row r="13" spans="1:16" ht="20.100000000000001" customHeight="1" x14ac:dyDescent="0.25">
      <c r="A13" s="8" t="s">
        <v>166</v>
      </c>
      <c r="B13" s="19">
        <v>18669.100000000002</v>
      </c>
      <c r="C13" s="140">
        <v>13494.29</v>
      </c>
      <c r="D13" s="247">
        <f t="shared" si="2"/>
        <v>4.0965506324385087E-2</v>
      </c>
      <c r="E13" s="215">
        <f t="shared" si="3"/>
        <v>3.0128995053717505E-2</v>
      </c>
      <c r="F13" s="52">
        <f t="shared" si="4"/>
        <v>-0.27718583113272738</v>
      </c>
      <c r="H13" s="19">
        <v>3283.69</v>
      </c>
      <c r="I13" s="140">
        <v>2639.0549999999985</v>
      </c>
      <c r="J13" s="247">
        <f t="shared" si="5"/>
        <v>5.4114822949955822E-2</v>
      </c>
      <c r="K13" s="215">
        <f t="shared" si="6"/>
        <v>4.3960636544080313E-2</v>
      </c>
      <c r="L13" s="52">
        <f t="shared" si="7"/>
        <v>-0.19631420749218154</v>
      </c>
      <c r="N13" s="27">
        <f t="shared" si="0"/>
        <v>1.7588903589353531</v>
      </c>
      <c r="O13" s="152">
        <f t="shared" si="1"/>
        <v>1.9556827369205778</v>
      </c>
      <c r="P13" s="52">
        <f t="shared" si="8"/>
        <v>0.11188439176182768</v>
      </c>
    </row>
    <row r="14" spans="1:16" ht="20.100000000000001" customHeight="1" x14ac:dyDescent="0.25">
      <c r="A14" s="8" t="s">
        <v>185</v>
      </c>
      <c r="B14" s="19">
        <v>32099.609999999997</v>
      </c>
      <c r="C14" s="140">
        <v>37667.770000000004</v>
      </c>
      <c r="D14" s="247">
        <f t="shared" si="2"/>
        <v>7.0436002617442442E-2</v>
      </c>
      <c r="E14" s="215">
        <f t="shared" si="3"/>
        <v>8.410165010642047E-2</v>
      </c>
      <c r="F14" s="52">
        <f t="shared" si="4"/>
        <v>0.17346503586803727</v>
      </c>
      <c r="H14" s="19">
        <v>1960.1689999999996</v>
      </c>
      <c r="I14" s="140">
        <v>2579.049</v>
      </c>
      <c r="J14" s="247">
        <f t="shared" si="5"/>
        <v>3.2303353357653108E-2</v>
      </c>
      <c r="K14" s="215">
        <f t="shared" si="6"/>
        <v>4.2961073459391277E-2</v>
      </c>
      <c r="L14" s="52">
        <f t="shared" si="7"/>
        <v>0.31572787856557288</v>
      </c>
      <c r="N14" s="27">
        <f t="shared" si="0"/>
        <v>0.61065196742265715</v>
      </c>
      <c r="O14" s="152">
        <f t="shared" si="1"/>
        <v>0.68468321857120817</v>
      </c>
      <c r="P14" s="52">
        <f t="shared" si="8"/>
        <v>0.12123313294315644</v>
      </c>
    </row>
    <row r="15" spans="1:16" ht="20.100000000000001" customHeight="1" x14ac:dyDescent="0.25">
      <c r="A15" s="8" t="s">
        <v>175</v>
      </c>
      <c r="B15" s="19">
        <v>23891.319999999996</v>
      </c>
      <c r="C15" s="140">
        <v>25079.73</v>
      </c>
      <c r="D15" s="247">
        <f t="shared" si="2"/>
        <v>5.2424595752227354E-2</v>
      </c>
      <c r="E15" s="215">
        <f t="shared" si="3"/>
        <v>5.5996059156767079E-2</v>
      </c>
      <c r="F15" s="52">
        <f t="shared" si="4"/>
        <v>4.9742333198835545E-2</v>
      </c>
      <c r="H15" s="19">
        <v>2355.0770000000002</v>
      </c>
      <c r="I15" s="140">
        <v>2148.1580000000004</v>
      </c>
      <c r="J15" s="247">
        <f t="shared" si="5"/>
        <v>3.881139050535011E-2</v>
      </c>
      <c r="K15" s="215">
        <f t="shared" si="6"/>
        <v>3.5783412273430661E-2</v>
      </c>
      <c r="L15" s="52">
        <f t="shared" si="7"/>
        <v>-8.7860821535771377E-2</v>
      </c>
      <c r="N15" s="27">
        <f t="shared" si="0"/>
        <v>0.98574586921107776</v>
      </c>
      <c r="O15" s="152">
        <f t="shared" si="1"/>
        <v>0.856531549582073</v>
      </c>
      <c r="P15" s="52">
        <f t="shared" si="8"/>
        <v>-0.13108279087430402</v>
      </c>
    </row>
    <row r="16" spans="1:16" ht="20.100000000000001" customHeight="1" x14ac:dyDescent="0.25">
      <c r="A16" s="8" t="s">
        <v>169</v>
      </c>
      <c r="B16" s="19">
        <v>8648.31</v>
      </c>
      <c r="C16" s="140">
        <v>25650.950000000004</v>
      </c>
      <c r="D16" s="247">
        <f t="shared" si="2"/>
        <v>1.8976940398853868E-2</v>
      </c>
      <c r="E16" s="215">
        <f t="shared" si="3"/>
        <v>5.7271434486227513E-2</v>
      </c>
      <c r="F16" s="52">
        <f t="shared" si="4"/>
        <v>1.9660072314706583</v>
      </c>
      <c r="H16" s="19">
        <v>1081.5750000000003</v>
      </c>
      <c r="I16" s="140">
        <v>1811.96</v>
      </c>
      <c r="J16" s="247">
        <f t="shared" si="5"/>
        <v>1.78242281190059E-2</v>
      </c>
      <c r="K16" s="215">
        <f t="shared" si="6"/>
        <v>3.0183120470172773E-2</v>
      </c>
      <c r="L16" s="52">
        <f t="shared" si="7"/>
        <v>0.67529759840972614</v>
      </c>
      <c r="N16" s="27">
        <f t="shared" si="0"/>
        <v>1.2506200633418558</v>
      </c>
      <c r="O16" s="152">
        <f t="shared" si="1"/>
        <v>0.7063909913667914</v>
      </c>
      <c r="P16" s="52">
        <f t="shared" si="8"/>
        <v>-0.43516739250192238</v>
      </c>
    </row>
    <row r="17" spans="1:16" ht="20.100000000000001" customHeight="1" x14ac:dyDescent="0.25">
      <c r="A17" s="8" t="s">
        <v>174</v>
      </c>
      <c r="B17" s="19">
        <v>10031.819999999998</v>
      </c>
      <c r="C17" s="140">
        <v>9885.0399999999991</v>
      </c>
      <c r="D17" s="247">
        <f t="shared" si="2"/>
        <v>2.2012768995564473E-2</v>
      </c>
      <c r="E17" s="215">
        <f t="shared" si="3"/>
        <v>2.2070544005338526E-2</v>
      </c>
      <c r="F17" s="52">
        <f t="shared" si="4"/>
        <v>-1.4631442749172021E-2</v>
      </c>
      <c r="H17" s="19">
        <v>1779.1390000000001</v>
      </c>
      <c r="I17" s="140">
        <v>1749.1589999999999</v>
      </c>
      <c r="J17" s="247">
        <f t="shared" si="5"/>
        <v>2.9320000361898184E-2</v>
      </c>
      <c r="K17" s="215">
        <f t="shared" si="6"/>
        <v>2.9136999060954398E-2</v>
      </c>
      <c r="L17" s="52">
        <f t="shared" si="7"/>
        <v>-1.6850847516692198E-2</v>
      </c>
      <c r="N17" s="27">
        <f t="shared" si="0"/>
        <v>1.7734957365662467</v>
      </c>
      <c r="O17" s="152">
        <f t="shared" si="1"/>
        <v>1.7695011856300025</v>
      </c>
      <c r="P17" s="52">
        <f t="shared" si="8"/>
        <v>-2.2523600445627703E-3</v>
      </c>
    </row>
    <row r="18" spans="1:16" ht="20.100000000000001" customHeight="1" x14ac:dyDescent="0.25">
      <c r="A18" s="8" t="s">
        <v>173</v>
      </c>
      <c r="B18" s="19">
        <v>10317.269999999999</v>
      </c>
      <c r="C18" s="140">
        <v>11355.199999999999</v>
      </c>
      <c r="D18" s="247">
        <f t="shared" si="2"/>
        <v>2.2639130404539503E-2</v>
      </c>
      <c r="E18" s="215">
        <f t="shared" si="3"/>
        <v>2.5353002242724364E-2</v>
      </c>
      <c r="F18" s="52">
        <f t="shared" si="4"/>
        <v>0.10060122493644157</v>
      </c>
      <c r="H18" s="19">
        <v>1423.3739999999998</v>
      </c>
      <c r="I18" s="140">
        <v>1582.4189999999999</v>
      </c>
      <c r="J18" s="247">
        <f t="shared" si="5"/>
        <v>2.3457035226093329E-2</v>
      </c>
      <c r="K18" s="215">
        <f t="shared" si="6"/>
        <v>2.6359490999409659E-2</v>
      </c>
      <c r="L18" s="52">
        <f t="shared" si="7"/>
        <v>0.11173802528358681</v>
      </c>
      <c r="N18" s="27">
        <f t="shared" si="0"/>
        <v>1.379603325298262</v>
      </c>
      <c r="O18" s="152">
        <f t="shared" si="1"/>
        <v>1.3935633013949555</v>
      </c>
      <c r="P18" s="52">
        <f t="shared" si="8"/>
        <v>1.0118833320204896E-2</v>
      </c>
    </row>
    <row r="19" spans="1:16" ht="20.100000000000001" customHeight="1" x14ac:dyDescent="0.25">
      <c r="A19" s="8" t="s">
        <v>184</v>
      </c>
      <c r="B19" s="19">
        <v>8041.7500000000009</v>
      </c>
      <c r="C19" s="140">
        <v>4970.4800000000005</v>
      </c>
      <c r="D19" s="247">
        <f t="shared" si="2"/>
        <v>1.7645969033543332E-2</v>
      </c>
      <c r="E19" s="215">
        <f t="shared" si="3"/>
        <v>1.1097698903358516E-2</v>
      </c>
      <c r="F19" s="52">
        <f t="shared" si="4"/>
        <v>-0.38191562781732835</v>
      </c>
      <c r="H19" s="19">
        <v>2212.6169999999997</v>
      </c>
      <c r="I19" s="140">
        <v>1512.144</v>
      </c>
      <c r="J19" s="247">
        <f t="shared" si="5"/>
        <v>3.6463666549236495E-2</v>
      </c>
      <c r="K19" s="215">
        <f t="shared" si="6"/>
        <v>2.5188869798587681E-2</v>
      </c>
      <c r="L19" s="52">
        <f t="shared" si="7"/>
        <v>-0.3165812248572617</v>
      </c>
      <c r="N19" s="27">
        <f t="shared" si="0"/>
        <v>2.7514123169708076</v>
      </c>
      <c r="O19" s="152">
        <f t="shared" si="1"/>
        <v>3.0422494406978799</v>
      </c>
      <c r="P19" s="52">
        <f t="shared" si="8"/>
        <v>0.10570466735689842</v>
      </c>
    </row>
    <row r="20" spans="1:16" ht="20.100000000000001" customHeight="1" x14ac:dyDescent="0.25">
      <c r="A20" s="8" t="s">
        <v>172</v>
      </c>
      <c r="B20" s="19">
        <v>11239.470000000003</v>
      </c>
      <c r="C20" s="140">
        <v>6528.9699999999993</v>
      </c>
      <c r="D20" s="247">
        <f t="shared" si="2"/>
        <v>2.4662708934428363E-2</v>
      </c>
      <c r="E20" s="215">
        <f t="shared" si="3"/>
        <v>1.4577373454688607E-2</v>
      </c>
      <c r="F20" s="52">
        <f t="shared" si="4"/>
        <v>-0.41910339188591655</v>
      </c>
      <c r="H20" s="19">
        <v>2361.7170000000006</v>
      </c>
      <c r="I20" s="140">
        <v>1367.5130000000001</v>
      </c>
      <c r="J20" s="247">
        <f t="shared" si="5"/>
        <v>3.8920816920263737E-2</v>
      </c>
      <c r="K20" s="215">
        <f t="shared" si="6"/>
        <v>2.277964724581524E-2</v>
      </c>
      <c r="L20" s="52">
        <f t="shared" si="7"/>
        <v>-0.420966610309364</v>
      </c>
      <c r="N20" s="27">
        <f t="shared" si="0"/>
        <v>2.1012707894589338</v>
      </c>
      <c r="O20" s="152">
        <f t="shared" si="1"/>
        <v>2.0945309903399774</v>
      </c>
      <c r="P20" s="52">
        <f t="shared" si="8"/>
        <v>-3.2074871800277841E-3</v>
      </c>
    </row>
    <row r="21" spans="1:16" ht="20.100000000000001" customHeight="1" x14ac:dyDescent="0.25">
      <c r="A21" s="8" t="s">
        <v>177</v>
      </c>
      <c r="B21" s="19">
        <v>10699.720000000003</v>
      </c>
      <c r="C21" s="140">
        <v>9768.0600000000013</v>
      </c>
      <c r="D21" s="247">
        <f t="shared" si="2"/>
        <v>2.3478338394949394E-2</v>
      </c>
      <c r="E21" s="215">
        <f t="shared" si="3"/>
        <v>2.1809360212683721E-2</v>
      </c>
      <c r="F21" s="52">
        <f t="shared" si="4"/>
        <v>-8.7073306591200647E-2</v>
      </c>
      <c r="H21" s="19">
        <v>1358.6009999999999</v>
      </c>
      <c r="I21" s="140">
        <v>1270.8650000000002</v>
      </c>
      <c r="J21" s="247">
        <f t="shared" si="5"/>
        <v>2.2389583844587314E-2</v>
      </c>
      <c r="K21" s="215">
        <f t="shared" si="6"/>
        <v>2.1169712022520437E-2</v>
      </c>
      <c r="L21" s="52">
        <f t="shared" si="7"/>
        <v>-6.4578194775360573E-2</v>
      </c>
      <c r="N21" s="27">
        <f t="shared" si="0"/>
        <v>1.2697537879495906</v>
      </c>
      <c r="O21" s="152">
        <f t="shared" si="1"/>
        <v>1.3010413531448415</v>
      </c>
      <c r="P21" s="52">
        <f t="shared" si="8"/>
        <v>2.4640655135019774E-2</v>
      </c>
    </row>
    <row r="22" spans="1:16" ht="20.100000000000001" customHeight="1" x14ac:dyDescent="0.25">
      <c r="A22" s="8" t="s">
        <v>168</v>
      </c>
      <c r="B22" s="19">
        <v>5910.07</v>
      </c>
      <c r="C22" s="140">
        <v>5712.0800000000008</v>
      </c>
      <c r="D22" s="247">
        <f t="shared" si="2"/>
        <v>1.2968435005573839E-2</v>
      </c>
      <c r="E22" s="215">
        <f t="shared" si="3"/>
        <v>1.2753485367991847E-2</v>
      </c>
      <c r="F22" s="52">
        <f t="shared" si="4"/>
        <v>-3.3500449233257623E-2</v>
      </c>
      <c r="H22" s="19">
        <v>1256.518</v>
      </c>
      <c r="I22" s="140">
        <v>1244.5360000000001</v>
      </c>
      <c r="J22" s="247">
        <f t="shared" si="5"/>
        <v>2.0707268074462749E-2</v>
      </c>
      <c r="K22" s="215">
        <f t="shared" si="6"/>
        <v>2.0731130939682412E-2</v>
      </c>
      <c r="L22" s="52">
        <f t="shared" si="7"/>
        <v>-9.5358761275206334E-3</v>
      </c>
      <c r="N22" s="27">
        <f t="shared" si="0"/>
        <v>2.1260628046706724</v>
      </c>
      <c r="O22" s="152">
        <f t="shared" si="1"/>
        <v>2.1787790086973571</v>
      </c>
      <c r="P22" s="52">
        <f t="shared" si="8"/>
        <v>2.4795224257192341E-2</v>
      </c>
    </row>
    <row r="23" spans="1:16" ht="20.100000000000001" customHeight="1" x14ac:dyDescent="0.25">
      <c r="A23" s="8" t="s">
        <v>176</v>
      </c>
      <c r="B23" s="19">
        <v>4155.0499999999993</v>
      </c>
      <c r="C23" s="140">
        <v>6015.9000000000005</v>
      </c>
      <c r="D23" s="247">
        <f t="shared" si="2"/>
        <v>9.1174040019677549E-3</v>
      </c>
      <c r="E23" s="215">
        <f t="shared" si="3"/>
        <v>1.3431830896153791E-2</v>
      </c>
      <c r="F23" s="52">
        <f t="shared" si="4"/>
        <v>0.44785261308528213</v>
      </c>
      <c r="H23" s="19">
        <v>839.20999999999981</v>
      </c>
      <c r="I23" s="140">
        <v>1022.3960000000001</v>
      </c>
      <c r="J23" s="247">
        <f t="shared" si="5"/>
        <v>1.383008157524992E-2</v>
      </c>
      <c r="K23" s="215">
        <f t="shared" si="6"/>
        <v>1.7030785247037883E-2</v>
      </c>
      <c r="L23" s="52">
        <f t="shared" si="7"/>
        <v>0.2182838622037396</v>
      </c>
      <c r="N23" s="27">
        <f t="shared" si="0"/>
        <v>2.0197350212392147</v>
      </c>
      <c r="O23" s="152">
        <f t="shared" si="1"/>
        <v>1.6994896856663175</v>
      </c>
      <c r="P23" s="52">
        <f t="shared" si="8"/>
        <v>-0.15855809410900329</v>
      </c>
    </row>
    <row r="24" spans="1:16" ht="20.100000000000001" customHeight="1" x14ac:dyDescent="0.25">
      <c r="A24" s="8" t="s">
        <v>189</v>
      </c>
      <c r="B24" s="19">
        <v>2989.4000000000005</v>
      </c>
      <c r="C24" s="140">
        <v>2561.9</v>
      </c>
      <c r="D24" s="247">
        <f t="shared" si="2"/>
        <v>6.559624438570515E-3</v>
      </c>
      <c r="E24" s="215">
        <f t="shared" si="3"/>
        <v>5.7200099025675952E-3</v>
      </c>
      <c r="F24" s="52">
        <f t="shared" si="4"/>
        <v>-0.14300528534154022</v>
      </c>
      <c r="H24" s="19">
        <v>846.57700000000023</v>
      </c>
      <c r="I24" s="140">
        <v>770.56499999999994</v>
      </c>
      <c r="J24" s="247">
        <f t="shared" si="5"/>
        <v>1.3951488864206048E-2</v>
      </c>
      <c r="K24" s="215">
        <f t="shared" si="6"/>
        <v>1.2835855220368375E-2</v>
      </c>
      <c r="L24" s="52">
        <f t="shared" si="7"/>
        <v>-8.9787461742995928E-2</v>
      </c>
      <c r="N24" s="27">
        <f t="shared" si="0"/>
        <v>2.8319294841774272</v>
      </c>
      <c r="O24" s="152">
        <f t="shared" si="1"/>
        <v>3.0077871891955188</v>
      </c>
      <c r="P24" s="52">
        <f t="shared" si="8"/>
        <v>6.2098193475736176E-2</v>
      </c>
    </row>
    <row r="25" spans="1:16" ht="20.100000000000001" customHeight="1" x14ac:dyDescent="0.25">
      <c r="A25" s="8" t="s">
        <v>179</v>
      </c>
      <c r="B25" s="19">
        <v>2654.9300000000007</v>
      </c>
      <c r="C25" s="140">
        <v>3103.4</v>
      </c>
      <c r="D25" s="247">
        <f t="shared" si="2"/>
        <v>5.825698705657998E-3</v>
      </c>
      <c r="E25" s="215">
        <f t="shared" si="3"/>
        <v>6.9290287410235657E-3</v>
      </c>
      <c r="F25" s="52">
        <f t="shared" si="4"/>
        <v>0.16891970786423718</v>
      </c>
      <c r="H25" s="19">
        <v>597.54599999999994</v>
      </c>
      <c r="I25" s="140">
        <v>751.16300000000012</v>
      </c>
      <c r="J25" s="247">
        <f t="shared" si="5"/>
        <v>9.8474874286105865E-3</v>
      </c>
      <c r="K25" s="215">
        <f t="shared" si="6"/>
        <v>1.2512662156855777E-2</v>
      </c>
      <c r="L25" s="52">
        <f t="shared" si="7"/>
        <v>0.25707978967309664</v>
      </c>
      <c r="N25" s="27">
        <f t="shared" si="0"/>
        <v>2.2507034083761148</v>
      </c>
      <c r="O25" s="152">
        <f t="shared" si="1"/>
        <v>2.420451762582974</v>
      </c>
      <c r="P25" s="52">
        <f t="shared" si="8"/>
        <v>7.542013468995136E-2</v>
      </c>
    </row>
    <row r="26" spans="1:16" ht="20.100000000000001" customHeight="1" x14ac:dyDescent="0.25">
      <c r="A26" s="8" t="s">
        <v>204</v>
      </c>
      <c r="B26" s="19">
        <v>10760.4</v>
      </c>
      <c r="C26" s="140">
        <v>7230.9600000000009</v>
      </c>
      <c r="D26" s="247">
        <f t="shared" si="2"/>
        <v>2.3611488194552135E-2</v>
      </c>
      <c r="E26" s="215">
        <f t="shared" si="3"/>
        <v>1.6144721810012169E-2</v>
      </c>
      <c r="F26" s="52">
        <f t="shared" si="4"/>
        <v>-0.32800267648042813</v>
      </c>
      <c r="H26" s="19">
        <v>1002.677</v>
      </c>
      <c r="I26" s="140">
        <v>702.48799999999983</v>
      </c>
      <c r="J26" s="247">
        <f t="shared" si="5"/>
        <v>1.6523998407581973E-2</v>
      </c>
      <c r="K26" s="215">
        <f t="shared" si="6"/>
        <v>1.1701847685848874E-2</v>
      </c>
      <c r="L26" s="52">
        <f t="shared" si="7"/>
        <v>-0.29938753955660713</v>
      </c>
      <c r="N26" s="27">
        <f t="shared" si="0"/>
        <v>0.93182130775807603</v>
      </c>
      <c r="O26" s="152">
        <f t="shared" si="1"/>
        <v>0.97150032637436767</v>
      </c>
      <c r="P26" s="52">
        <f t="shared" si="8"/>
        <v>4.2582218592701788E-2</v>
      </c>
    </row>
    <row r="27" spans="1:16" ht="20.100000000000001" customHeight="1" x14ac:dyDescent="0.25">
      <c r="A27" s="8" t="s">
        <v>202</v>
      </c>
      <c r="B27" s="19">
        <v>17837.04</v>
      </c>
      <c r="C27" s="140">
        <v>17461.419999999998</v>
      </c>
      <c r="D27" s="247">
        <f t="shared" si="2"/>
        <v>3.9139721514604868E-2</v>
      </c>
      <c r="E27" s="215">
        <f t="shared" si="3"/>
        <v>3.8986492569144715E-2</v>
      </c>
      <c r="F27" s="52">
        <f t="shared" si="4"/>
        <v>-2.1058426734480756E-2</v>
      </c>
      <c r="H27" s="19">
        <v>574.47500000000014</v>
      </c>
      <c r="I27" s="140">
        <v>624.37499999999989</v>
      </c>
      <c r="J27" s="247">
        <f t="shared" si="5"/>
        <v>9.4672800764310505E-3</v>
      </c>
      <c r="K27" s="215">
        <f t="shared" si="6"/>
        <v>1.0400663283717146E-2</v>
      </c>
      <c r="L27" s="52">
        <f t="shared" si="7"/>
        <v>8.6861917402845615E-2</v>
      </c>
      <c r="N27" s="27">
        <f t="shared" si="0"/>
        <v>0.32206857191551969</v>
      </c>
      <c r="O27" s="152">
        <f t="shared" si="1"/>
        <v>0.35757401173558623</v>
      </c>
      <c r="P27" s="52">
        <f t="shared" si="8"/>
        <v>0.1102418643610461</v>
      </c>
    </row>
    <row r="28" spans="1:16" ht="20.100000000000001" customHeight="1" x14ac:dyDescent="0.25">
      <c r="A28" s="8" t="s">
        <v>201</v>
      </c>
      <c r="B28" s="19">
        <v>3030.01</v>
      </c>
      <c r="C28" s="140">
        <v>3164.8700000000003</v>
      </c>
      <c r="D28" s="247">
        <f t="shared" si="2"/>
        <v>6.6487347444681355E-3</v>
      </c>
      <c r="E28" s="215">
        <f t="shared" si="3"/>
        <v>7.0662741482255768E-3</v>
      </c>
      <c r="F28" s="52">
        <f t="shared" ref="F28:F29" si="9">(C28-B28)/B28</f>
        <v>4.4508103933650421E-2</v>
      </c>
      <c r="H28" s="19">
        <v>523.93600000000004</v>
      </c>
      <c r="I28" s="140">
        <v>560.86400000000003</v>
      </c>
      <c r="J28" s="247">
        <f t="shared" si="5"/>
        <v>8.634403331955226E-3</v>
      </c>
      <c r="K28" s="215">
        <f t="shared" si="6"/>
        <v>9.3427148940280046E-3</v>
      </c>
      <c r="L28" s="52">
        <f t="shared" ref="L28" si="10">(I28-H28)/H28</f>
        <v>7.0481890917974702E-2</v>
      </c>
      <c r="N28" s="27">
        <f t="shared" si="0"/>
        <v>1.7291560093861078</v>
      </c>
      <c r="O28" s="152">
        <f t="shared" si="1"/>
        <v>1.77215493843349</v>
      </c>
      <c r="P28" s="52">
        <f t="shared" ref="P28" si="11">(O28-N28)/N28</f>
        <v>2.4867003794902167E-2</v>
      </c>
    </row>
    <row r="29" spans="1:16" ht="20.100000000000001" customHeight="1" x14ac:dyDescent="0.25">
      <c r="A29" s="8" t="s">
        <v>183</v>
      </c>
      <c r="B29" s="19">
        <v>5544.5800000000008</v>
      </c>
      <c r="C29" s="140">
        <v>2108.8200000000002</v>
      </c>
      <c r="D29" s="247">
        <f t="shared" si="2"/>
        <v>1.2166442252495252E-2</v>
      </c>
      <c r="E29" s="215">
        <f t="shared" si="3"/>
        <v>4.7084083230151822E-3</v>
      </c>
      <c r="F29" s="52">
        <f t="shared" si="9"/>
        <v>-0.61966100227609666</v>
      </c>
      <c r="H29" s="19">
        <v>779.06</v>
      </c>
      <c r="I29" s="140">
        <v>402.24199999999996</v>
      </c>
      <c r="J29" s="247">
        <f t="shared" si="5"/>
        <v>1.283881668713934E-2</v>
      </c>
      <c r="K29" s="215">
        <f t="shared" si="6"/>
        <v>6.70043419510543E-3</v>
      </c>
      <c r="L29" s="52">
        <f t="shared" ref="L29:L32" si="12">(I29-H29)/H29</f>
        <v>-0.48368289990501373</v>
      </c>
      <c r="N29" s="27">
        <f t="shared" ref="N29:N30" si="13">(H29/B29)*10</f>
        <v>1.4050838837206783</v>
      </c>
      <c r="O29" s="152">
        <f t="shared" ref="O29:O30" si="14">(I29/C29)*10</f>
        <v>1.9074269022486505</v>
      </c>
      <c r="P29" s="52">
        <f t="shared" ref="P29:P30" si="15">(O29-N29)/N29</f>
        <v>0.35751816980333029</v>
      </c>
    </row>
    <row r="30" spans="1:16" ht="20.100000000000001" customHeight="1" x14ac:dyDescent="0.25">
      <c r="A30" s="8" t="s">
        <v>200</v>
      </c>
      <c r="B30" s="19">
        <v>2238.8000000000002</v>
      </c>
      <c r="C30" s="140">
        <v>1582.17</v>
      </c>
      <c r="D30" s="247">
        <f t="shared" si="2"/>
        <v>4.9125868713024911E-3</v>
      </c>
      <c r="E30" s="215">
        <f t="shared" si="3"/>
        <v>3.5325454028437378E-3</v>
      </c>
      <c r="F30" s="52">
        <f t="shared" si="4"/>
        <v>-0.29329551545470789</v>
      </c>
      <c r="H30" s="19">
        <v>546.27299999999991</v>
      </c>
      <c r="I30" s="140">
        <v>399.08499999999998</v>
      </c>
      <c r="J30" s="247">
        <f t="shared" si="5"/>
        <v>9.0025144509199139E-3</v>
      </c>
      <c r="K30" s="215">
        <f t="shared" si="6"/>
        <v>6.647845776307921E-3</v>
      </c>
      <c r="L30" s="52">
        <f t="shared" si="12"/>
        <v>-0.2694403713893968</v>
      </c>
      <c r="N30" s="27">
        <f t="shared" si="13"/>
        <v>2.4400259067357508</v>
      </c>
      <c r="O30" s="152">
        <f t="shared" si="14"/>
        <v>2.5223901350676599</v>
      </c>
      <c r="P30" s="52">
        <f t="shared" si="15"/>
        <v>3.3755472884341345E-2</v>
      </c>
    </row>
    <row r="31" spans="1:16" ht="20.100000000000001" customHeight="1" x14ac:dyDescent="0.25">
      <c r="A31" s="8" t="s">
        <v>182</v>
      </c>
      <c r="B31" s="19">
        <v>1025.05</v>
      </c>
      <c r="C31" s="140">
        <v>929.89</v>
      </c>
      <c r="D31" s="247">
        <f t="shared" si="2"/>
        <v>2.2492617350494096E-3</v>
      </c>
      <c r="E31" s="215">
        <f t="shared" si="3"/>
        <v>2.0761856467069678E-3</v>
      </c>
      <c r="F31" s="52">
        <f t="shared" si="4"/>
        <v>-9.2834495878249809E-2</v>
      </c>
      <c r="H31" s="19">
        <v>655.90600000000006</v>
      </c>
      <c r="I31" s="140">
        <v>337.55699999999996</v>
      </c>
      <c r="J31" s="247">
        <f t="shared" si="5"/>
        <v>1.0809253328363433E-2</v>
      </c>
      <c r="K31" s="215">
        <f t="shared" si="6"/>
        <v>5.6229296433420771E-3</v>
      </c>
      <c r="L31" s="52">
        <f t="shared" si="12"/>
        <v>-0.48535765795708541</v>
      </c>
      <c r="N31" s="27">
        <f t="shared" ref="N31:N32" si="16">(H31/B31)*10</f>
        <v>6.3987707916686993</v>
      </c>
      <c r="O31" s="152">
        <f t="shared" ref="O31:O32" si="17">(I31/C31)*10</f>
        <v>3.6300745249438107</v>
      </c>
      <c r="P31" s="52">
        <f t="shared" ref="P31:P32" si="18">(O31-N31)/N31</f>
        <v>-0.43269189612632708</v>
      </c>
    </row>
    <row r="32" spans="1:16" ht="20.100000000000001" customHeight="1" thickBot="1" x14ac:dyDescent="0.3">
      <c r="A32" s="8" t="s">
        <v>17</v>
      </c>
      <c r="B32" s="19">
        <f>B33-SUM(B7:B31)</f>
        <v>30273.869999999821</v>
      </c>
      <c r="C32" s="140">
        <f>C33-SUM(C7:C31)</f>
        <v>29224.939999999886</v>
      </c>
      <c r="D32" s="247">
        <f t="shared" si="2"/>
        <v>6.6429791095907381E-2</v>
      </c>
      <c r="E32" s="215">
        <f t="shared" si="3"/>
        <v>6.5251159764995958E-2</v>
      </c>
      <c r="F32" s="52">
        <f t="shared" si="4"/>
        <v>-3.4648031454186101E-2</v>
      </c>
      <c r="H32" s="19">
        <f>H33-SUM(H7:H31)</f>
        <v>5627.1060000000361</v>
      </c>
      <c r="I32" s="140">
        <f>I33-SUM(I7:I31)</f>
        <v>5445.7290000000139</v>
      </c>
      <c r="J32" s="247">
        <f t="shared" si="5"/>
        <v>9.273404155405536E-2</v>
      </c>
      <c r="K32" s="215">
        <f t="shared" si="6"/>
        <v>9.0713423284682848E-2</v>
      </c>
      <c r="L32" s="52">
        <f t="shared" si="12"/>
        <v>-3.2232732065118563E-2</v>
      </c>
      <c r="N32" s="27">
        <f t="shared" si="16"/>
        <v>1.8587336207759595</v>
      </c>
      <c r="O32" s="152">
        <f t="shared" si="17"/>
        <v>1.8633841506603726</v>
      </c>
      <c r="P32" s="52">
        <f t="shared" si="18"/>
        <v>2.5019883604793331E-3</v>
      </c>
    </row>
    <row r="33" spans="1:16" ht="26.25" customHeight="1" thickBot="1" x14ac:dyDescent="0.3">
      <c r="A33" s="12" t="s">
        <v>18</v>
      </c>
      <c r="B33" s="17">
        <v>455727.30999999994</v>
      </c>
      <c r="C33" s="145">
        <v>447883.83999999997</v>
      </c>
      <c r="D33" s="243">
        <f>SUM(D7:D32)</f>
        <v>0.99999999999999978</v>
      </c>
      <c r="E33" s="244">
        <f>SUM(E7:E32)</f>
        <v>0.99999999999999989</v>
      </c>
      <c r="F33" s="57">
        <f t="shared" si="4"/>
        <v>-1.7210884289554588E-2</v>
      </c>
      <c r="G33" s="1"/>
      <c r="H33" s="17">
        <v>60680.047000000042</v>
      </c>
      <c r="I33" s="145">
        <v>60032.229000000014</v>
      </c>
      <c r="J33" s="243">
        <f>SUM(J7:J32)</f>
        <v>1</v>
      </c>
      <c r="K33" s="244">
        <f>SUM(K7:K32)</f>
        <v>1</v>
      </c>
      <c r="L33" s="57">
        <f t="shared" si="7"/>
        <v>-1.0675964044655864E-2</v>
      </c>
      <c r="N33" s="29">
        <f t="shared" si="0"/>
        <v>1.3314990273459812</v>
      </c>
      <c r="O33" s="146">
        <f t="shared" si="1"/>
        <v>1.3403526459003303</v>
      </c>
      <c r="P33" s="57">
        <f t="shared" si="8"/>
        <v>6.649361638661205E-3</v>
      </c>
    </row>
    <row r="35" spans="1:16" ht="15.75" thickBot="1" x14ac:dyDescent="0.3"/>
    <row r="36" spans="1:16" x14ac:dyDescent="0.25">
      <c r="A36" s="353" t="s">
        <v>2</v>
      </c>
      <c r="B36" s="347" t="s">
        <v>1</v>
      </c>
      <c r="C36" s="340"/>
      <c r="D36" s="347" t="s">
        <v>104</v>
      </c>
      <c r="E36" s="340"/>
      <c r="F36" s="130" t="s">
        <v>0</v>
      </c>
      <c r="H36" s="356" t="s">
        <v>19</v>
      </c>
      <c r="I36" s="357"/>
      <c r="J36" s="347" t="s">
        <v>104</v>
      </c>
      <c r="K36" s="345"/>
      <c r="L36" s="130" t="s">
        <v>0</v>
      </c>
      <c r="N36" s="339" t="s">
        <v>22</v>
      </c>
      <c r="O36" s="340"/>
      <c r="P36" s="130" t="s">
        <v>0</v>
      </c>
    </row>
    <row r="37" spans="1:16" x14ac:dyDescent="0.25">
      <c r="A37" s="354"/>
      <c r="B37" s="348" t="str">
        <f>B5</f>
        <v>jan-maio</v>
      </c>
      <c r="C37" s="342"/>
      <c r="D37" s="348" t="str">
        <f>B5</f>
        <v>jan-maio</v>
      </c>
      <c r="E37" s="342"/>
      <c r="F37" s="131" t="str">
        <f>F5</f>
        <v>2023/2022</v>
      </c>
      <c r="H37" s="337" t="str">
        <f>B5</f>
        <v>jan-maio</v>
      </c>
      <c r="I37" s="342"/>
      <c r="J37" s="348" t="str">
        <f>B5</f>
        <v>jan-maio</v>
      </c>
      <c r="K37" s="338"/>
      <c r="L37" s="131" t="str">
        <f>L5</f>
        <v>2023/2022</v>
      </c>
      <c r="N37" s="337" t="str">
        <f>B5</f>
        <v>jan-maio</v>
      </c>
      <c r="O37" s="338"/>
      <c r="P37" s="131" t="str">
        <f>P5</f>
        <v>2023/2022</v>
      </c>
    </row>
    <row r="38" spans="1:16" ht="19.5" customHeight="1" thickBot="1" x14ac:dyDescent="0.3">
      <c r="A38" s="355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164</v>
      </c>
      <c r="B39" s="39">
        <v>50310.950000000004</v>
      </c>
      <c r="C39" s="147">
        <v>37364.540000000008</v>
      </c>
      <c r="D39" s="247">
        <f t="shared" ref="D39:D61" si="19">B39/$B$62</f>
        <v>0.28733882044358544</v>
      </c>
      <c r="E39" s="246">
        <f t="shared" ref="E39:E61" si="20">C39/$C$62</f>
        <v>0.21969444897349133</v>
      </c>
      <c r="F39" s="52">
        <f>(C39-B39)/B39</f>
        <v>-0.25732787792717082</v>
      </c>
      <c r="H39" s="39">
        <v>6516.8739999999998</v>
      </c>
      <c r="I39" s="147">
        <v>5347.8019999999997</v>
      </c>
      <c r="J39" s="247">
        <f t="shared" ref="J39:J61" si="21">H39/$H$62</f>
        <v>0.26622788804322806</v>
      </c>
      <c r="K39" s="246">
        <f t="shared" ref="K39:K61" si="22">I39/$I$62</f>
        <v>0.2375054115755221</v>
      </c>
      <c r="L39" s="52">
        <f>(I39-H39)/H39</f>
        <v>-0.17939153035642552</v>
      </c>
      <c r="N39" s="27">
        <f t="shared" ref="N39:N62" si="23">(H39/B39)*10</f>
        <v>1.2953192098340418</v>
      </c>
      <c r="O39" s="151">
        <f t="shared" ref="O39:O62" si="24">(I39/C39)*10</f>
        <v>1.4312505921389636</v>
      </c>
      <c r="P39" s="61">
        <f t="shared" si="8"/>
        <v>0.10494045118217421</v>
      </c>
    </row>
    <row r="40" spans="1:16" ht="20.100000000000001" customHeight="1" x14ac:dyDescent="0.25">
      <c r="A40" s="38" t="s">
        <v>167</v>
      </c>
      <c r="B40" s="19">
        <v>27590.129999999997</v>
      </c>
      <c r="C40" s="140">
        <v>25593</v>
      </c>
      <c r="D40" s="247">
        <f t="shared" si="19"/>
        <v>0.15757435329853994</v>
      </c>
      <c r="E40" s="215">
        <f t="shared" si="20"/>
        <v>0.15048064374882075</v>
      </c>
      <c r="F40" s="52">
        <f t="shared" ref="F40:F62" si="25">(C40-B40)/B40</f>
        <v>-7.238566835313924E-2</v>
      </c>
      <c r="H40" s="19">
        <v>2417.9100000000003</v>
      </c>
      <c r="I40" s="140">
        <v>2786.3069999999998</v>
      </c>
      <c r="J40" s="247">
        <f t="shared" si="21"/>
        <v>9.8776663900299683E-2</v>
      </c>
      <c r="K40" s="215">
        <f t="shared" si="22"/>
        <v>0.12374485644957653</v>
      </c>
      <c r="L40" s="52">
        <f t="shared" ref="L40:L62" si="26">(I40-H40)/H40</f>
        <v>0.15236175043736097</v>
      </c>
      <c r="N40" s="27">
        <f t="shared" si="23"/>
        <v>0.87636774455212807</v>
      </c>
      <c r="O40" s="152">
        <f t="shared" si="24"/>
        <v>1.0886988629703434</v>
      </c>
      <c r="P40" s="52">
        <f t="shared" si="8"/>
        <v>0.24228541013536289</v>
      </c>
    </row>
    <row r="41" spans="1:16" ht="20.100000000000001" customHeight="1" x14ac:dyDescent="0.25">
      <c r="A41" s="38" t="s">
        <v>175</v>
      </c>
      <c r="B41" s="19">
        <v>23891.319999999996</v>
      </c>
      <c r="C41" s="140">
        <v>25079.73</v>
      </c>
      <c r="D41" s="247">
        <f t="shared" si="19"/>
        <v>0.13644949474498572</v>
      </c>
      <c r="E41" s="215">
        <f t="shared" si="20"/>
        <v>0.14746274041521557</v>
      </c>
      <c r="F41" s="52">
        <f t="shared" si="25"/>
        <v>4.9742333198835545E-2</v>
      </c>
      <c r="H41" s="19">
        <v>2355.0770000000002</v>
      </c>
      <c r="I41" s="140">
        <v>2148.1580000000004</v>
      </c>
      <c r="J41" s="247">
        <f t="shared" si="21"/>
        <v>9.6209804867975257E-2</v>
      </c>
      <c r="K41" s="215">
        <f t="shared" si="22"/>
        <v>9.5403522778003097E-2</v>
      </c>
      <c r="L41" s="52">
        <f t="shared" si="26"/>
        <v>-8.7860821535771377E-2</v>
      </c>
      <c r="N41" s="27">
        <f t="shared" si="23"/>
        <v>0.98574586921107776</v>
      </c>
      <c r="O41" s="152">
        <f t="shared" si="24"/>
        <v>0.856531549582073</v>
      </c>
      <c r="P41" s="52">
        <f t="shared" si="8"/>
        <v>-0.13108279087430402</v>
      </c>
    </row>
    <row r="42" spans="1:16" ht="20.100000000000001" customHeight="1" x14ac:dyDescent="0.25">
      <c r="A42" s="38" t="s">
        <v>169</v>
      </c>
      <c r="B42" s="19">
        <v>8648.31</v>
      </c>
      <c r="C42" s="140">
        <v>25650.950000000004</v>
      </c>
      <c r="D42" s="247">
        <f t="shared" si="19"/>
        <v>4.939273049366915E-2</v>
      </c>
      <c r="E42" s="215">
        <f t="shared" si="20"/>
        <v>0.15082137571870488</v>
      </c>
      <c r="F42" s="52">
        <f t="shared" si="25"/>
        <v>1.9660072314706583</v>
      </c>
      <c r="H42" s="19">
        <v>1081.5750000000003</v>
      </c>
      <c r="I42" s="140">
        <v>1811.96</v>
      </c>
      <c r="J42" s="247">
        <f t="shared" si="21"/>
        <v>4.4184593412478809E-2</v>
      </c>
      <c r="K42" s="215">
        <f t="shared" si="22"/>
        <v>8.047237080923772E-2</v>
      </c>
      <c r="L42" s="52">
        <f t="shared" si="26"/>
        <v>0.67529759840972614</v>
      </c>
      <c r="N42" s="27">
        <f t="shared" si="23"/>
        <v>1.2506200633418558</v>
      </c>
      <c r="O42" s="152">
        <f t="shared" si="24"/>
        <v>0.7063909913667914</v>
      </c>
      <c r="P42" s="52">
        <f t="shared" si="8"/>
        <v>-0.43516739250192238</v>
      </c>
    </row>
    <row r="43" spans="1:16" ht="20.100000000000001" customHeight="1" x14ac:dyDescent="0.25">
      <c r="A43" s="38" t="s">
        <v>174</v>
      </c>
      <c r="B43" s="19">
        <v>10031.819999999998</v>
      </c>
      <c r="C43" s="140">
        <v>9885.0399999999991</v>
      </c>
      <c r="D43" s="247">
        <f t="shared" si="19"/>
        <v>5.7294313180378587E-2</v>
      </c>
      <c r="E43" s="215">
        <f t="shared" si="20"/>
        <v>5.8121641960021994E-2</v>
      </c>
      <c r="F43" s="52">
        <f t="shared" si="25"/>
        <v>-1.4631442749172021E-2</v>
      </c>
      <c r="H43" s="19">
        <v>1779.1390000000001</v>
      </c>
      <c r="I43" s="140">
        <v>1749.1589999999999</v>
      </c>
      <c r="J43" s="247">
        <f t="shared" si="21"/>
        <v>7.2681536961638468E-2</v>
      </c>
      <c r="K43" s="215">
        <f t="shared" si="22"/>
        <v>7.7683266546896959E-2</v>
      </c>
      <c r="L43" s="52">
        <f t="shared" si="26"/>
        <v>-1.6850847516692198E-2</v>
      </c>
      <c r="N43" s="27">
        <f t="shared" si="23"/>
        <v>1.7734957365662467</v>
      </c>
      <c r="O43" s="152">
        <f t="shared" si="24"/>
        <v>1.7695011856300025</v>
      </c>
      <c r="P43" s="52">
        <f t="shared" si="8"/>
        <v>-2.2523600445627703E-3</v>
      </c>
    </row>
    <row r="44" spans="1:16" ht="20.100000000000001" customHeight="1" x14ac:dyDescent="0.25">
      <c r="A44" s="38" t="s">
        <v>173</v>
      </c>
      <c r="B44" s="19">
        <v>10317.269999999999</v>
      </c>
      <c r="C44" s="140">
        <v>11355.199999999999</v>
      </c>
      <c r="D44" s="247">
        <f t="shared" si="19"/>
        <v>5.892459180353362E-2</v>
      </c>
      <c r="E44" s="215">
        <f t="shared" si="20"/>
        <v>6.6765826823608376E-2</v>
      </c>
      <c r="F44" s="52">
        <f t="shared" si="25"/>
        <v>0.10060122493644157</v>
      </c>
      <c r="H44" s="19">
        <v>1423.3739999999998</v>
      </c>
      <c r="I44" s="140">
        <v>1582.4189999999999</v>
      </c>
      <c r="J44" s="247">
        <f t="shared" si="21"/>
        <v>5.8147795080224295E-2</v>
      </c>
      <c r="K44" s="215">
        <f t="shared" si="22"/>
        <v>7.0278046172974631E-2</v>
      </c>
      <c r="L44" s="52">
        <f t="shared" si="26"/>
        <v>0.11173802528358681</v>
      </c>
      <c r="N44" s="27">
        <f t="shared" si="23"/>
        <v>1.379603325298262</v>
      </c>
      <c r="O44" s="152">
        <f t="shared" si="24"/>
        <v>1.3935633013949555</v>
      </c>
      <c r="P44" s="52">
        <f t="shared" si="8"/>
        <v>1.0118833320204896E-2</v>
      </c>
    </row>
    <row r="45" spans="1:16" ht="20.100000000000001" customHeight="1" x14ac:dyDescent="0.25">
      <c r="A45" s="38" t="s">
        <v>184</v>
      </c>
      <c r="B45" s="19">
        <v>8041.7500000000009</v>
      </c>
      <c r="C45" s="140">
        <v>4970.4800000000005</v>
      </c>
      <c r="D45" s="247">
        <f t="shared" si="19"/>
        <v>4.5928509783699237E-2</v>
      </c>
      <c r="E45" s="215">
        <f t="shared" si="20"/>
        <v>2.922521901069193E-2</v>
      </c>
      <c r="F45" s="52">
        <f t="shared" si="25"/>
        <v>-0.38191562781732835</v>
      </c>
      <c r="H45" s="19">
        <v>2212.6169999999997</v>
      </c>
      <c r="I45" s="140">
        <v>1512.144</v>
      </c>
      <c r="J45" s="247">
        <f t="shared" si="21"/>
        <v>9.0390016894379574E-2</v>
      </c>
      <c r="K45" s="215">
        <f t="shared" si="22"/>
        <v>6.7157008258992443E-2</v>
      </c>
      <c r="L45" s="52">
        <f t="shared" si="26"/>
        <v>-0.3165812248572617</v>
      </c>
      <c r="N45" s="27">
        <f t="shared" si="23"/>
        <v>2.7514123169708076</v>
      </c>
      <c r="O45" s="152">
        <f t="shared" si="24"/>
        <v>3.0422494406978799</v>
      </c>
      <c r="P45" s="52">
        <f t="shared" si="8"/>
        <v>0.10570466735689842</v>
      </c>
    </row>
    <row r="46" spans="1:16" ht="20.100000000000001" customHeight="1" x14ac:dyDescent="0.25">
      <c r="A46" s="38" t="s">
        <v>172</v>
      </c>
      <c r="B46" s="19">
        <v>11239.470000000003</v>
      </c>
      <c r="C46" s="140">
        <v>6528.9699999999993</v>
      </c>
      <c r="D46" s="247">
        <f t="shared" si="19"/>
        <v>6.4191514018540008E-2</v>
      </c>
      <c r="E46" s="215">
        <f t="shared" si="20"/>
        <v>3.8388762888943773E-2</v>
      </c>
      <c r="F46" s="52">
        <f t="shared" si="25"/>
        <v>-0.41910339188591655</v>
      </c>
      <c r="H46" s="19">
        <v>2361.7170000000006</v>
      </c>
      <c r="I46" s="140">
        <v>1367.5130000000001</v>
      </c>
      <c r="J46" s="247">
        <f t="shared" si="21"/>
        <v>9.6481062709788248E-2</v>
      </c>
      <c r="K46" s="215">
        <f t="shared" si="22"/>
        <v>6.0733687952522743E-2</v>
      </c>
      <c r="L46" s="52">
        <f t="shared" si="26"/>
        <v>-0.420966610309364</v>
      </c>
      <c r="N46" s="27">
        <f t="shared" si="23"/>
        <v>2.1012707894589338</v>
      </c>
      <c r="O46" s="152">
        <f t="shared" si="24"/>
        <v>2.0945309903399774</v>
      </c>
      <c r="P46" s="52">
        <f t="shared" si="8"/>
        <v>-3.2074871800277841E-3</v>
      </c>
    </row>
    <row r="47" spans="1:16" ht="20.100000000000001" customHeight="1" x14ac:dyDescent="0.25">
      <c r="A47" s="38" t="s">
        <v>177</v>
      </c>
      <c r="B47" s="19">
        <v>10699.720000000003</v>
      </c>
      <c r="C47" s="140">
        <v>9768.0600000000013</v>
      </c>
      <c r="D47" s="247">
        <f t="shared" si="19"/>
        <v>6.1108862461882359E-2</v>
      </c>
      <c r="E47" s="215">
        <f t="shared" si="20"/>
        <v>5.743382788172962E-2</v>
      </c>
      <c r="F47" s="52">
        <f t="shared" si="25"/>
        <v>-8.7073306591200647E-2</v>
      </c>
      <c r="H47" s="19">
        <v>1358.6009999999999</v>
      </c>
      <c r="I47" s="140">
        <v>1270.8650000000002</v>
      </c>
      <c r="J47" s="247">
        <f t="shared" si="21"/>
        <v>5.5501683003755728E-2</v>
      </c>
      <c r="K47" s="215">
        <f t="shared" si="22"/>
        <v>5.6441378136648658E-2</v>
      </c>
      <c r="L47" s="52">
        <f t="shared" si="26"/>
        <v>-6.4578194775360573E-2</v>
      </c>
      <c r="N47" s="27">
        <f t="shared" si="23"/>
        <v>1.2697537879495906</v>
      </c>
      <c r="O47" s="152">
        <f t="shared" si="24"/>
        <v>1.3010413531448415</v>
      </c>
      <c r="P47" s="52">
        <f t="shared" si="8"/>
        <v>2.4640655135019774E-2</v>
      </c>
    </row>
    <row r="48" spans="1:16" ht="20.100000000000001" customHeight="1" x14ac:dyDescent="0.25">
      <c r="A48" s="38" t="s">
        <v>176</v>
      </c>
      <c r="B48" s="19">
        <v>4155.0499999999993</v>
      </c>
      <c r="C48" s="140">
        <v>6015.9000000000005</v>
      </c>
      <c r="D48" s="247">
        <f t="shared" si="19"/>
        <v>2.3730562946716754E-2</v>
      </c>
      <c r="E48" s="215">
        <f t="shared" si="20"/>
        <v>3.5372035506917157E-2</v>
      </c>
      <c r="F48" s="52">
        <f t="shared" si="25"/>
        <v>0.44785261308528213</v>
      </c>
      <c r="H48" s="19">
        <v>839.20999999999981</v>
      </c>
      <c r="I48" s="140">
        <v>1022.3960000000001</v>
      </c>
      <c r="J48" s="247">
        <f t="shared" si="21"/>
        <v>3.4283477925882461E-2</v>
      </c>
      <c r="K48" s="215">
        <f t="shared" si="22"/>
        <v>4.5406427308484404E-2</v>
      </c>
      <c r="L48" s="52">
        <f t="shared" si="26"/>
        <v>0.2182838622037396</v>
      </c>
      <c r="N48" s="27">
        <f t="shared" si="23"/>
        <v>2.0197350212392147</v>
      </c>
      <c r="O48" s="152">
        <f t="shared" si="24"/>
        <v>1.6994896856663175</v>
      </c>
      <c r="P48" s="52">
        <f t="shared" si="8"/>
        <v>-0.15855809410900329</v>
      </c>
    </row>
    <row r="49" spans="1:16" ht="20.100000000000001" customHeight="1" x14ac:dyDescent="0.25">
      <c r="A49" s="38" t="s">
        <v>189</v>
      </c>
      <c r="B49" s="19">
        <v>2989.4000000000005</v>
      </c>
      <c r="C49" s="140">
        <v>2561.9</v>
      </c>
      <c r="D49" s="247">
        <f t="shared" si="19"/>
        <v>1.7073234948536142E-2</v>
      </c>
      <c r="E49" s="215">
        <f t="shared" si="20"/>
        <v>1.5063351745403191E-2</v>
      </c>
      <c r="F49" s="52">
        <f>(C49-B49)/B49</f>
        <v>-0.14300528534154022</v>
      </c>
      <c r="H49" s="19">
        <v>846.57700000000023</v>
      </c>
      <c r="I49" s="140">
        <v>770.56499999999994</v>
      </c>
      <c r="J49" s="247">
        <f t="shared" si="21"/>
        <v>3.45844352332072E-2</v>
      </c>
      <c r="K49" s="215">
        <f t="shared" si="22"/>
        <v>3.422216407239688E-2</v>
      </c>
      <c r="L49" s="52">
        <f t="shared" si="26"/>
        <v>-8.9787461742995928E-2</v>
      </c>
      <c r="N49" s="27">
        <f t="shared" si="23"/>
        <v>2.8319294841774272</v>
      </c>
      <c r="O49" s="152">
        <f t="shared" si="24"/>
        <v>3.0077871891955188</v>
      </c>
      <c r="P49" s="52">
        <f t="shared" si="8"/>
        <v>6.2098193475736176E-2</v>
      </c>
    </row>
    <row r="50" spans="1:16" ht="20.100000000000001" customHeight="1" x14ac:dyDescent="0.25">
      <c r="A50" s="38" t="s">
        <v>187</v>
      </c>
      <c r="B50" s="19">
        <v>790.84</v>
      </c>
      <c r="C50" s="140">
        <v>1113.7199999999998</v>
      </c>
      <c r="D50" s="247">
        <f t="shared" si="19"/>
        <v>4.5166913516760283E-3</v>
      </c>
      <c r="E50" s="215">
        <f t="shared" si="20"/>
        <v>6.5484039602991678E-3</v>
      </c>
      <c r="F50" s="52">
        <f t="shared" ref="F50:F53" si="27">(C50-B50)/B50</f>
        <v>0.40827474583986617</v>
      </c>
      <c r="H50" s="19">
        <v>210.202</v>
      </c>
      <c r="I50" s="140">
        <v>301.18800000000005</v>
      </c>
      <c r="J50" s="247">
        <f t="shared" si="21"/>
        <v>8.5871898892724667E-3</v>
      </c>
      <c r="K50" s="215">
        <f t="shared" si="22"/>
        <v>1.3376295513859408E-2</v>
      </c>
      <c r="L50" s="52">
        <f t="shared" si="26"/>
        <v>0.43285030589623336</v>
      </c>
      <c r="N50" s="27">
        <f t="shared" ref="N50" si="28">(H50/B50)*10</f>
        <v>2.6579586262708004</v>
      </c>
      <c r="O50" s="152">
        <f t="shared" ref="O50" si="29">(I50/C50)*10</f>
        <v>2.7043422045038259</v>
      </c>
      <c r="P50" s="52">
        <f t="shared" ref="P50" si="30">(O50-N50)/N50</f>
        <v>1.7450827779852671E-2</v>
      </c>
    </row>
    <row r="51" spans="1:16" ht="20.100000000000001" customHeight="1" x14ac:dyDescent="0.25">
      <c r="A51" s="38" t="s">
        <v>178</v>
      </c>
      <c r="B51" s="19">
        <v>1107.3899999999999</v>
      </c>
      <c r="C51" s="140">
        <v>1176.51</v>
      </c>
      <c r="D51" s="247">
        <f t="shared" si="19"/>
        <v>6.3245901015787217E-3</v>
      </c>
      <c r="E51" s="215">
        <f t="shared" si="20"/>
        <v>6.9175939583841321E-3</v>
      </c>
      <c r="F51" s="52">
        <f t="shared" si="27"/>
        <v>6.2417034649039749E-2</v>
      </c>
      <c r="H51" s="19">
        <v>171.56600000000003</v>
      </c>
      <c r="I51" s="140">
        <v>215.59599999999998</v>
      </c>
      <c r="J51" s="247">
        <f t="shared" si="21"/>
        <v>7.0088287482655744E-3</v>
      </c>
      <c r="K51" s="215">
        <f t="shared" si="22"/>
        <v>9.5750023493832159E-3</v>
      </c>
      <c r="L51" s="52">
        <f t="shared" si="26"/>
        <v>0.25663593019595921</v>
      </c>
      <c r="N51" s="27">
        <f t="shared" ref="N51:N52" si="31">(H51/B51)*10</f>
        <v>1.5492825472507432</v>
      </c>
      <c r="O51" s="152">
        <f t="shared" ref="O51:O52" si="32">(I51/C51)*10</f>
        <v>1.8325046110955281</v>
      </c>
      <c r="P51" s="52">
        <f t="shared" ref="P51:P52" si="33">(O51-N51)/N51</f>
        <v>0.18280852924301799</v>
      </c>
    </row>
    <row r="52" spans="1:16" ht="20.100000000000001" customHeight="1" x14ac:dyDescent="0.25">
      <c r="A52" s="38" t="s">
        <v>194</v>
      </c>
      <c r="B52" s="19">
        <v>1129.79</v>
      </c>
      <c r="C52" s="140">
        <v>711.34</v>
      </c>
      <c r="D52" s="247">
        <f t="shared" si="19"/>
        <v>6.4525222829018005E-3</v>
      </c>
      <c r="E52" s="215">
        <f t="shared" si="20"/>
        <v>4.182506979419613E-3</v>
      </c>
      <c r="F52" s="52">
        <f t="shared" si="27"/>
        <v>-0.3703785659281813</v>
      </c>
      <c r="H52" s="19">
        <v>208.46699999999998</v>
      </c>
      <c r="I52" s="140">
        <v>173.01800000000003</v>
      </c>
      <c r="J52" s="247">
        <f t="shared" si="21"/>
        <v>8.5163115224734451E-3</v>
      </c>
      <c r="K52" s="215">
        <f t="shared" si="22"/>
        <v>7.6840375354161753E-3</v>
      </c>
      <c r="L52" s="52">
        <f t="shared" si="26"/>
        <v>-0.17004609842325144</v>
      </c>
      <c r="N52" s="27">
        <f t="shared" si="31"/>
        <v>1.8451836181945316</v>
      </c>
      <c r="O52" s="152">
        <f t="shared" si="32"/>
        <v>2.4322827339949957</v>
      </c>
      <c r="P52" s="52">
        <f t="shared" si="33"/>
        <v>0.31817923702082651</v>
      </c>
    </row>
    <row r="53" spans="1:16" ht="20.100000000000001" customHeight="1" x14ac:dyDescent="0.25">
      <c r="A53" s="38" t="s">
        <v>190</v>
      </c>
      <c r="B53" s="19">
        <v>2082.9299999999998</v>
      </c>
      <c r="C53" s="140">
        <v>492.13000000000005</v>
      </c>
      <c r="D53" s="247">
        <f t="shared" si="19"/>
        <v>1.1896150823360666E-2</v>
      </c>
      <c r="E53" s="215">
        <f t="shared" si="20"/>
        <v>2.893605251752712E-3</v>
      </c>
      <c r="F53" s="52">
        <f t="shared" si="27"/>
        <v>-0.76373185848780312</v>
      </c>
      <c r="H53" s="19">
        <v>276.62</v>
      </c>
      <c r="I53" s="140">
        <v>93.716999999999999</v>
      </c>
      <c r="J53" s="247">
        <f t="shared" si="21"/>
        <v>1.1300503644925118E-2</v>
      </c>
      <c r="K53" s="215">
        <f t="shared" si="22"/>
        <v>4.1621388855876129E-3</v>
      </c>
      <c r="L53" s="52">
        <f t="shared" si="26"/>
        <v>-0.6612067095654689</v>
      </c>
      <c r="N53" s="27">
        <f t="shared" ref="N53" si="34">(H53/B53)*10</f>
        <v>1.3280331072095559</v>
      </c>
      <c r="O53" s="152">
        <f t="shared" ref="O53" si="35">(I53/C53)*10</f>
        <v>1.9043139007985692</v>
      </c>
      <c r="P53" s="52">
        <f t="shared" ref="P53" si="36">(O53-N53)/N53</f>
        <v>0.43393556264563782</v>
      </c>
    </row>
    <row r="54" spans="1:16" ht="20.100000000000001" customHeight="1" x14ac:dyDescent="0.25">
      <c r="A54" s="38" t="s">
        <v>188</v>
      </c>
      <c r="B54" s="19">
        <v>300.45999999999992</v>
      </c>
      <c r="C54" s="140">
        <v>263.09000000000003</v>
      </c>
      <c r="D54" s="247">
        <f t="shared" si="19"/>
        <v>1.7160046071576793E-3</v>
      </c>
      <c r="E54" s="215">
        <f t="shared" si="20"/>
        <v>1.5469055040002052E-3</v>
      </c>
      <c r="F54" s="52">
        <f t="shared" ref="F54" si="37">(C54-B54)/B54</f>
        <v>-0.12437595686613825</v>
      </c>
      <c r="H54" s="19">
        <v>81.210999999999984</v>
      </c>
      <c r="I54" s="140">
        <v>85.184999999999988</v>
      </c>
      <c r="J54" s="247">
        <f t="shared" si="21"/>
        <v>3.3176386432940989E-3</v>
      </c>
      <c r="K54" s="215">
        <f t="shared" si="22"/>
        <v>3.7832175695848218E-3</v>
      </c>
      <c r="L54" s="52">
        <f t="shared" si="26"/>
        <v>4.8934257674453023E-2</v>
      </c>
      <c r="N54" s="27">
        <f t="shared" si="23"/>
        <v>2.7028889036810226</v>
      </c>
      <c r="O54" s="152">
        <f t="shared" si="24"/>
        <v>3.2378653692652697</v>
      </c>
      <c r="P54" s="52">
        <f t="shared" ref="P54" si="38">(O54-N54)/N54</f>
        <v>0.19792765616658195</v>
      </c>
    </row>
    <row r="55" spans="1:16" ht="20.100000000000001" customHeight="1" x14ac:dyDescent="0.25">
      <c r="A55" s="38" t="s">
        <v>186</v>
      </c>
      <c r="B55" s="19">
        <v>296.06</v>
      </c>
      <c r="C55" s="140">
        <v>622.71</v>
      </c>
      <c r="D55" s="247">
        <f t="shared" si="19"/>
        <v>1.6908750715406466E-3</v>
      </c>
      <c r="E55" s="215">
        <f t="shared" si="20"/>
        <v>3.6613840373863234E-3</v>
      </c>
      <c r="F55" s="52">
        <f t="shared" ref="F55:F56" si="39">(C55-B55)/B55</f>
        <v>1.1033236506113626</v>
      </c>
      <c r="H55" s="19">
        <v>67.483000000000004</v>
      </c>
      <c r="I55" s="140">
        <v>61.585999999999999</v>
      </c>
      <c r="J55" s="247">
        <f t="shared" si="21"/>
        <v>2.7568212257627137E-3</v>
      </c>
      <c r="K55" s="215">
        <f t="shared" si="22"/>
        <v>2.7351439483530066E-3</v>
      </c>
      <c r="L55" s="52">
        <f t="shared" ref="L55:L56" si="40">(I55-H55)/H55</f>
        <v>-8.7384971029740896E-2</v>
      </c>
      <c r="N55" s="27">
        <f t="shared" si="23"/>
        <v>2.2793690468148351</v>
      </c>
      <c r="O55" s="152">
        <f t="shared" si="24"/>
        <v>0.98899969488204775</v>
      </c>
      <c r="P55" s="52">
        <f t="shared" ref="P55:P56" si="41">(O55-N55)/N55</f>
        <v>-0.56610813143046546</v>
      </c>
    </row>
    <row r="56" spans="1:16" ht="20.100000000000001" customHeight="1" x14ac:dyDescent="0.25">
      <c r="A56" s="38" t="s">
        <v>193</v>
      </c>
      <c r="B56" s="19">
        <v>274.72000000000003</v>
      </c>
      <c r="C56" s="140">
        <v>267.56000000000006</v>
      </c>
      <c r="D56" s="247">
        <f t="shared" si="19"/>
        <v>1.5689968237980357E-3</v>
      </c>
      <c r="E56" s="215">
        <f t="shared" si="20"/>
        <v>1.5731880217807403E-3</v>
      </c>
      <c r="F56" s="52">
        <f t="shared" si="39"/>
        <v>-2.606290040768771E-2</v>
      </c>
      <c r="H56" s="19">
        <v>51.442999999999998</v>
      </c>
      <c r="I56" s="140">
        <v>52.498000000000019</v>
      </c>
      <c r="J56" s="247">
        <f t="shared" si="21"/>
        <v>2.1015537886121135E-3</v>
      </c>
      <c r="K56" s="215">
        <f t="shared" si="22"/>
        <v>2.3315296820809305E-3</v>
      </c>
      <c r="L56" s="52">
        <f t="shared" si="40"/>
        <v>2.0508135217619912E-2</v>
      </c>
      <c r="N56" s="27">
        <f t="shared" si="23"/>
        <v>1.8725611531741406</v>
      </c>
      <c r="O56" s="152">
        <f t="shared" si="24"/>
        <v>1.9621019584392287</v>
      </c>
      <c r="P56" s="52">
        <f t="shared" si="41"/>
        <v>4.7817292969743234E-2</v>
      </c>
    </row>
    <row r="57" spans="1:16" ht="20.100000000000001" customHeight="1" x14ac:dyDescent="0.25">
      <c r="A57" s="38" t="s">
        <v>192</v>
      </c>
      <c r="B57" s="19">
        <v>518.63</v>
      </c>
      <c r="C57" s="140">
        <v>194.14999999999998</v>
      </c>
      <c r="D57" s="247">
        <f t="shared" si="19"/>
        <v>2.9620297856958909E-3</v>
      </c>
      <c r="E57" s="215">
        <f t="shared" si="20"/>
        <v>1.1415549948749089E-3</v>
      </c>
      <c r="F57" s="52">
        <f t="shared" si="25"/>
        <v>-0.62564834274916614</v>
      </c>
      <c r="H57" s="19">
        <v>69.162999999999997</v>
      </c>
      <c r="I57" s="140">
        <v>46.633000000000003</v>
      </c>
      <c r="J57" s="247">
        <f t="shared" si="21"/>
        <v>2.8254527279081626E-3</v>
      </c>
      <c r="K57" s="215">
        <f t="shared" si="22"/>
        <v>2.0710545861648065E-3</v>
      </c>
      <c r="L57" s="52">
        <f t="shared" si="26"/>
        <v>-0.32575220855081466</v>
      </c>
      <c r="N57" s="27">
        <f t="shared" si="23"/>
        <v>1.3335711393478973</v>
      </c>
      <c r="O57" s="152">
        <f t="shared" si="24"/>
        <v>2.4019057429822306</v>
      </c>
      <c r="P57" s="52">
        <f t="shared" si="8"/>
        <v>0.80110807148746344</v>
      </c>
    </row>
    <row r="58" spans="1:16" ht="20.100000000000001" customHeight="1" x14ac:dyDescent="0.25">
      <c r="A58" s="38" t="s">
        <v>191</v>
      </c>
      <c r="B58" s="19">
        <v>262.76</v>
      </c>
      <c r="C58" s="140">
        <v>205.91</v>
      </c>
      <c r="D58" s="247">
        <f t="shared" si="19"/>
        <v>1.5006901769844636E-3</v>
      </c>
      <c r="E58" s="215">
        <f t="shared" si="20"/>
        <v>1.2107009476934973E-3</v>
      </c>
      <c r="F58" s="52">
        <f t="shared" si="25"/>
        <v>-0.21635713198355913</v>
      </c>
      <c r="H58" s="19">
        <v>38.483000000000004</v>
      </c>
      <c r="I58" s="140">
        <v>34.951999999999998</v>
      </c>
      <c r="J58" s="247">
        <f t="shared" si="21"/>
        <v>1.5721107720615046E-3</v>
      </c>
      <c r="K58" s="215">
        <f t="shared" si="22"/>
        <v>1.5522805716044925E-3</v>
      </c>
      <c r="L58" s="52">
        <f t="shared" si="26"/>
        <v>-9.1754800821141944E-2</v>
      </c>
      <c r="N58" s="27">
        <f t="shared" ref="N58" si="42">(H58/B58)*10</f>
        <v>1.4645684274623232</v>
      </c>
      <c r="O58" s="152">
        <f t="shared" ref="O58" si="43">(I58/C58)*10</f>
        <v>1.6974406294011946</v>
      </c>
      <c r="P58" s="52">
        <f t="shared" ref="P58" si="44">(O58-N58)/N58</f>
        <v>0.15900397521362117</v>
      </c>
    </row>
    <row r="59" spans="1:16" ht="20.100000000000001" customHeight="1" x14ac:dyDescent="0.25">
      <c r="A59" s="38" t="s">
        <v>212</v>
      </c>
      <c r="B59" s="19">
        <v>70.92</v>
      </c>
      <c r="C59" s="140">
        <v>73.69</v>
      </c>
      <c r="D59" s="247">
        <f t="shared" si="19"/>
        <v>4.0504242408181669E-4</v>
      </c>
      <c r="E59" s="215">
        <f t="shared" si="20"/>
        <v>4.3327935911579728E-4</v>
      </c>
      <c r="F59" s="52">
        <f>(C59-B59)/B59</f>
        <v>3.9058093626621486E-2</v>
      </c>
      <c r="H59" s="19">
        <v>26.504999999999999</v>
      </c>
      <c r="I59" s="140">
        <v>20.704000000000001</v>
      </c>
      <c r="J59" s="247">
        <f t="shared" si="21"/>
        <v>1.0827845025982946E-3</v>
      </c>
      <c r="K59" s="215">
        <f t="shared" si="22"/>
        <v>9.1950151506349899E-4</v>
      </c>
      <c r="L59" s="52">
        <f t="shared" si="26"/>
        <v>-0.21886436521411048</v>
      </c>
      <c r="N59" s="27">
        <f t="shared" si="23"/>
        <v>3.7373096446700504</v>
      </c>
      <c r="O59" s="152">
        <f t="shared" si="24"/>
        <v>2.8096078165287013</v>
      </c>
      <c r="P59" s="52">
        <f>(O59-N59)/N59</f>
        <v>-0.24822717846362757</v>
      </c>
    </row>
    <row r="60" spans="1:16" ht="20.100000000000001" customHeight="1" x14ac:dyDescent="0.25">
      <c r="A60" s="38" t="s">
        <v>225</v>
      </c>
      <c r="B60" s="19">
        <v>152.24</v>
      </c>
      <c r="C60" s="140">
        <v>50.45</v>
      </c>
      <c r="D60" s="247">
        <f t="shared" si="19"/>
        <v>8.694819323493483E-4</v>
      </c>
      <c r="E60" s="215">
        <f t="shared" si="20"/>
        <v>2.9663378568858698E-4</v>
      </c>
      <c r="F60" s="52">
        <f>(C60-B60)/B60</f>
        <v>-0.66861534419337887</v>
      </c>
      <c r="H60" s="19">
        <v>44.948</v>
      </c>
      <c r="I60" s="140">
        <v>16.707999999999998</v>
      </c>
      <c r="J60" s="247">
        <f t="shared" si="21"/>
        <v>1.8362194990676534E-3</v>
      </c>
      <c r="K60" s="215">
        <f t="shared" si="22"/>
        <v>7.420320379482679E-4</v>
      </c>
      <c r="L60" s="52">
        <f t="shared" si="26"/>
        <v>-0.62828156981400729</v>
      </c>
      <c r="N60" s="27">
        <f t="shared" ref="N60" si="45">(H60/B60)*10</f>
        <v>2.9524435102469782</v>
      </c>
      <c r="O60" s="152">
        <f t="shared" ref="O60" si="46">(I60/C60)*10</f>
        <v>3.311793855302279</v>
      </c>
      <c r="P60" s="52">
        <f>(O60-N60)/N60</f>
        <v>0.12171286048593709</v>
      </c>
    </row>
    <row r="61" spans="1:16" ht="20.100000000000001" customHeight="1" thickBot="1" x14ac:dyDescent="0.3">
      <c r="A61" s="8" t="s">
        <v>17</v>
      </c>
      <c r="B61" s="19">
        <f>B62-SUM(B39:B60)</f>
        <v>190.84000000002561</v>
      </c>
      <c r="C61" s="140">
        <f>C62-SUM(C39:C60)</f>
        <v>130</v>
      </c>
      <c r="D61" s="247">
        <f t="shared" si="19"/>
        <v>1.0899364948080128E-3</v>
      </c>
      <c r="E61" s="215">
        <f t="shared" si="20"/>
        <v>7.6436852605582376E-4</v>
      </c>
      <c r="F61" s="52">
        <f t="shared" si="25"/>
        <v>-0.31880108991834755</v>
      </c>
      <c r="H61" s="196">
        <f>H62-SUM(H39:H60)</f>
        <v>39.793000000001484</v>
      </c>
      <c r="I61" s="142">
        <f>I62-SUM(I39:I60)</f>
        <v>45.475000000002183</v>
      </c>
      <c r="J61" s="247">
        <f t="shared" si="21"/>
        <v>1.6256270029011714E-3</v>
      </c>
      <c r="K61" s="215">
        <f t="shared" si="22"/>
        <v>2.0196257436975763E-3</v>
      </c>
      <c r="L61" s="52">
        <f t="shared" si="26"/>
        <v>0.14278893272687374</v>
      </c>
      <c r="N61" s="27">
        <f t="shared" si="23"/>
        <v>2.0851498637600159</v>
      </c>
      <c r="O61" s="152">
        <f t="shared" si="24"/>
        <v>3.4980769230770909</v>
      </c>
      <c r="P61" s="52">
        <f t="shared" si="8"/>
        <v>0.67761415324327579</v>
      </c>
    </row>
    <row r="62" spans="1:16" ht="26.25" customHeight="1" thickBot="1" x14ac:dyDescent="0.3">
      <c r="A62" s="12" t="s">
        <v>18</v>
      </c>
      <c r="B62" s="17">
        <v>175092.77000000002</v>
      </c>
      <c r="C62" s="145">
        <v>170075.03</v>
      </c>
      <c r="D62" s="253">
        <f>SUM(D39:D61)</f>
        <v>1.0000000000000002</v>
      </c>
      <c r="E62" s="254">
        <f>SUM(E39:E61)</f>
        <v>1</v>
      </c>
      <c r="F62" s="57">
        <f t="shared" si="25"/>
        <v>-2.8657608192502862E-2</v>
      </c>
      <c r="G62" s="1"/>
      <c r="H62" s="17">
        <v>24478.555</v>
      </c>
      <c r="I62" s="145">
        <v>22516.548000000003</v>
      </c>
      <c r="J62" s="253">
        <f>SUM(J39:J61)</f>
        <v>1</v>
      </c>
      <c r="K62" s="254">
        <f>SUM(K39:K61)</f>
        <v>1</v>
      </c>
      <c r="L62" s="57">
        <f t="shared" si="26"/>
        <v>-8.015207597017053E-2</v>
      </c>
      <c r="M62" s="1"/>
      <c r="N62" s="29">
        <f t="shared" si="23"/>
        <v>1.3980334539227404</v>
      </c>
      <c r="O62" s="146">
        <f t="shared" si="24"/>
        <v>1.3239185082019389</v>
      </c>
      <c r="P62" s="57">
        <f t="shared" si="8"/>
        <v>-5.3013714022967354E-2</v>
      </c>
    </row>
    <row r="64" spans="1:16" ht="15.75" thickBot="1" x14ac:dyDescent="0.3"/>
    <row r="65" spans="1:16" x14ac:dyDescent="0.25">
      <c r="A65" s="353" t="s">
        <v>15</v>
      </c>
      <c r="B65" s="347" t="s">
        <v>1</v>
      </c>
      <c r="C65" s="340"/>
      <c r="D65" s="347" t="s">
        <v>104</v>
      </c>
      <c r="E65" s="340"/>
      <c r="F65" s="130" t="s">
        <v>0</v>
      </c>
      <c r="H65" s="356" t="s">
        <v>19</v>
      </c>
      <c r="I65" s="357"/>
      <c r="J65" s="347" t="s">
        <v>104</v>
      </c>
      <c r="K65" s="345"/>
      <c r="L65" s="130" t="s">
        <v>0</v>
      </c>
      <c r="N65" s="339" t="s">
        <v>22</v>
      </c>
      <c r="O65" s="340"/>
      <c r="P65" s="130" t="s">
        <v>0</v>
      </c>
    </row>
    <row r="66" spans="1:16" x14ac:dyDescent="0.25">
      <c r="A66" s="354"/>
      <c r="B66" s="348" t="str">
        <f>B5</f>
        <v>jan-maio</v>
      </c>
      <c r="C66" s="342"/>
      <c r="D66" s="348" t="str">
        <f>B5</f>
        <v>jan-maio</v>
      </c>
      <c r="E66" s="342"/>
      <c r="F66" s="131" t="str">
        <f>F37</f>
        <v>2023/2022</v>
      </c>
      <c r="H66" s="337" t="str">
        <f>B5</f>
        <v>jan-maio</v>
      </c>
      <c r="I66" s="342"/>
      <c r="J66" s="348" t="str">
        <f>B5</f>
        <v>jan-maio</v>
      </c>
      <c r="K66" s="338"/>
      <c r="L66" s="131" t="str">
        <f>L37</f>
        <v>2023/2022</v>
      </c>
      <c r="N66" s="337" t="str">
        <f>B5</f>
        <v>jan-maio</v>
      </c>
      <c r="O66" s="338"/>
      <c r="P66" s="131" t="str">
        <f>P37</f>
        <v>2023/2022</v>
      </c>
    </row>
    <row r="67" spans="1:16" ht="19.5" customHeight="1" thickBot="1" x14ac:dyDescent="0.3">
      <c r="A67" s="355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t="s">
        <v>170</v>
      </c>
      <c r="B68" s="19">
        <v>108180.62999999999</v>
      </c>
      <c r="C68" s="147">
        <v>113490.68000000001</v>
      </c>
      <c r="D68" s="247">
        <f t="shared" ref="D68:D69" si="47">B68/$B$96</f>
        <v>0.38548579943153122</v>
      </c>
      <c r="E68" s="215">
        <f t="shared" ref="E68:E69" si="48">C68/$C$96</f>
        <v>0.40852080968922472</v>
      </c>
      <c r="F68" s="52">
        <f t="shared" ref="F68:F69" si="49">(C68-B68)/B68</f>
        <v>4.9085034908744919E-2</v>
      </c>
      <c r="H68" s="19">
        <v>10440.681</v>
      </c>
      <c r="I68" s="147">
        <v>12656.267</v>
      </c>
      <c r="J68" s="245">
        <f>H68/$H$96</f>
        <v>0.28840471547415786</v>
      </c>
      <c r="K68" s="246">
        <f>I68/$I$96</f>
        <v>0.33735938313368197</v>
      </c>
      <c r="L68" s="61">
        <f t="shared" ref="L68:L85" si="50">(I68-H68)/H68</f>
        <v>0.21220703898529217</v>
      </c>
      <c r="N68" s="41" t="e">
        <f>(H68/#REF!)*10</f>
        <v>#REF!</v>
      </c>
      <c r="O68" s="149">
        <f t="shared" ref="O68:O78" si="51">(I68/C68)*10</f>
        <v>1.1151811761106727</v>
      </c>
      <c r="P68" s="61" t="e">
        <f t="shared" si="8"/>
        <v>#REF!</v>
      </c>
    </row>
    <row r="69" spans="1:16" ht="20.100000000000001" customHeight="1" x14ac:dyDescent="0.25">
      <c r="A69" t="s">
        <v>165</v>
      </c>
      <c r="B69" s="19">
        <v>19992.500000000004</v>
      </c>
      <c r="C69" s="140">
        <v>20235.840000000007</v>
      </c>
      <c r="D69" s="247">
        <f t="shared" si="47"/>
        <v>7.1240339838424774E-2</v>
      </c>
      <c r="E69" s="215">
        <f t="shared" si="48"/>
        <v>7.2840886507522934E-2</v>
      </c>
      <c r="F69" s="52">
        <f t="shared" si="49"/>
        <v>1.2171564336626422E-2</v>
      </c>
      <c r="H69" s="19">
        <v>3173.3570000000004</v>
      </c>
      <c r="I69" s="140">
        <v>3754.9229999999993</v>
      </c>
      <c r="J69" s="214">
        <f t="shared" ref="J69:J96" si="52">H69/$H$96</f>
        <v>8.7658182706944796E-2</v>
      </c>
      <c r="K69" s="215">
        <f t="shared" ref="K69:K96" si="53">I69/$I$96</f>
        <v>0.10008942660537062</v>
      </c>
      <c r="L69" s="52">
        <f t="shared" si="50"/>
        <v>0.18326522984965096</v>
      </c>
      <c r="N69" s="40" t="e">
        <f>(H69/#REF!)*10</f>
        <v>#REF!</v>
      </c>
      <c r="O69" s="143">
        <f t="shared" si="51"/>
        <v>1.8555804948052554</v>
      </c>
      <c r="P69" s="52" t="e">
        <f t="shared" si="8"/>
        <v>#REF!</v>
      </c>
    </row>
    <row r="70" spans="1:16" ht="20.100000000000001" customHeight="1" x14ac:dyDescent="0.25">
      <c r="A70" s="38" t="s">
        <v>163</v>
      </c>
      <c r="B70" s="19">
        <v>14201.91</v>
      </c>
      <c r="C70" s="140">
        <v>12993.960000000005</v>
      </c>
      <c r="D70" s="247">
        <f t="shared" ref="D70:D95" si="54">B70/$B$96</f>
        <v>5.0606422146040914E-2</v>
      </c>
      <c r="E70" s="215">
        <f t="shared" ref="E70:E95" si="55">C70/$C$96</f>
        <v>4.6773030704101867E-2</v>
      </c>
      <c r="F70" s="52">
        <f t="shared" ref="F70:F87" si="56">(C70-B70)/B70</f>
        <v>-8.505546084998393E-2</v>
      </c>
      <c r="H70" s="19">
        <v>3945.3240000000005</v>
      </c>
      <c r="I70" s="140">
        <v>3727.344000000001</v>
      </c>
      <c r="J70" s="214">
        <f t="shared" si="52"/>
        <v>0.10898235906962069</v>
      </c>
      <c r="K70" s="215">
        <f t="shared" si="53"/>
        <v>9.9354294008417415E-2</v>
      </c>
      <c r="L70" s="52">
        <f t="shared" si="50"/>
        <v>-5.5250215191451839E-2</v>
      </c>
      <c r="N70" s="40">
        <f t="shared" ref="N70:N78" si="57">(H70/B70)*10</f>
        <v>2.7780235193716907</v>
      </c>
      <c r="O70" s="143">
        <f t="shared" si="51"/>
        <v>2.8685204510403297</v>
      </c>
      <c r="P70" s="52">
        <f t="shared" si="8"/>
        <v>3.2576013499377013E-2</v>
      </c>
    </row>
    <row r="71" spans="1:16" ht="20.100000000000001" customHeight="1" x14ac:dyDescent="0.25">
      <c r="A71" s="38" t="s">
        <v>171</v>
      </c>
      <c r="B71" s="19">
        <v>15393.619999999997</v>
      </c>
      <c r="C71" s="140">
        <v>14708.98</v>
      </c>
      <c r="D71" s="247">
        <f t="shared" si="54"/>
        <v>5.4852905846871171E-2</v>
      </c>
      <c r="E71" s="215">
        <f t="shared" si="55"/>
        <v>5.2946413038520976E-2</v>
      </c>
      <c r="F71" s="52">
        <f t="shared" si="56"/>
        <v>-4.4475568449786194E-2</v>
      </c>
      <c r="H71" s="19">
        <v>3120.6579999999994</v>
      </c>
      <c r="I71" s="140">
        <v>2838.2639999999997</v>
      </c>
      <c r="J71" s="214">
        <f t="shared" si="52"/>
        <v>8.620246922419661E-2</v>
      </c>
      <c r="K71" s="215">
        <f t="shared" si="53"/>
        <v>7.5655403936289958E-2</v>
      </c>
      <c r="L71" s="52">
        <f t="shared" si="50"/>
        <v>-9.0491812944577657E-2</v>
      </c>
      <c r="N71" s="40">
        <f t="shared" si="57"/>
        <v>2.0272411557515384</v>
      </c>
      <c r="O71" s="143">
        <f t="shared" si="51"/>
        <v>1.9296130663037137</v>
      </c>
      <c r="P71" s="52">
        <f t="shared" si="8"/>
        <v>-4.8158103524507466E-2</v>
      </c>
    </row>
    <row r="72" spans="1:16" ht="20.100000000000001" customHeight="1" x14ac:dyDescent="0.25">
      <c r="A72" s="38" t="s">
        <v>166</v>
      </c>
      <c r="B72" s="19">
        <v>18669.100000000002</v>
      </c>
      <c r="C72" s="140">
        <v>13494.29</v>
      </c>
      <c r="D72" s="247">
        <f t="shared" si="54"/>
        <v>6.652459814818236E-2</v>
      </c>
      <c r="E72" s="215">
        <f t="shared" si="55"/>
        <v>4.85740175050604E-2</v>
      </c>
      <c r="F72" s="52">
        <f t="shared" si="56"/>
        <v>-0.27718583113272738</v>
      </c>
      <c r="H72" s="19">
        <v>3283.69</v>
      </c>
      <c r="I72" s="140">
        <v>2639.0549999999985</v>
      </c>
      <c r="J72" s="214">
        <f t="shared" si="52"/>
        <v>9.0705930020784781E-2</v>
      </c>
      <c r="K72" s="215">
        <f t="shared" si="53"/>
        <v>7.0345384374070064E-2</v>
      </c>
      <c r="L72" s="52">
        <f t="shared" si="50"/>
        <v>-0.19631420749218154</v>
      </c>
      <c r="N72" s="40">
        <f t="shared" si="57"/>
        <v>1.7588903589353531</v>
      </c>
      <c r="O72" s="143">
        <f t="shared" si="51"/>
        <v>1.9556827369205778</v>
      </c>
      <c r="P72" s="52">
        <f t="shared" ref="P72:P78" si="58">(O72-N72)/N72</f>
        <v>0.11188439176182768</v>
      </c>
    </row>
    <row r="73" spans="1:16" ht="20.100000000000001" customHeight="1" x14ac:dyDescent="0.25">
      <c r="A73" s="38" t="s">
        <v>185</v>
      </c>
      <c r="B73" s="19">
        <v>32099.609999999997</v>
      </c>
      <c r="C73" s="140">
        <v>37667.770000000004</v>
      </c>
      <c r="D73" s="247">
        <f t="shared" si="54"/>
        <v>0.114382249597644</v>
      </c>
      <c r="E73" s="215">
        <f t="shared" si="55"/>
        <v>0.13558882455887558</v>
      </c>
      <c r="F73" s="52">
        <f t="shared" si="56"/>
        <v>0.17346503586803727</v>
      </c>
      <c r="H73" s="19">
        <v>1960.1689999999996</v>
      </c>
      <c r="I73" s="140">
        <v>2579.049</v>
      </c>
      <c r="J73" s="214">
        <f t="shared" si="52"/>
        <v>5.4146083260877748E-2</v>
      </c>
      <c r="K73" s="215">
        <f t="shared" si="53"/>
        <v>6.8745893217292228E-2</v>
      </c>
      <c r="L73" s="52">
        <f t="shared" si="50"/>
        <v>0.31572787856557288</v>
      </c>
      <c r="N73" s="40">
        <f t="shared" si="57"/>
        <v>0.61065196742265715</v>
      </c>
      <c r="O73" s="143">
        <f t="shared" si="51"/>
        <v>0.68468321857120817</v>
      </c>
      <c r="P73" s="52">
        <f t="shared" si="58"/>
        <v>0.12123313294315644</v>
      </c>
    </row>
    <row r="74" spans="1:16" ht="20.100000000000001" customHeight="1" x14ac:dyDescent="0.25">
      <c r="A74" s="38" t="s">
        <v>168</v>
      </c>
      <c r="B74" s="19">
        <v>5910.07</v>
      </c>
      <c r="C74" s="140">
        <v>5712.0800000000008</v>
      </c>
      <c r="D74" s="247">
        <f t="shared" si="54"/>
        <v>2.1059667138620931E-2</v>
      </c>
      <c r="E74" s="215">
        <f t="shared" si="55"/>
        <v>2.0561190985987809E-2</v>
      </c>
      <c r="F74" s="52">
        <f t="shared" si="56"/>
        <v>-3.3500449233257623E-2</v>
      </c>
      <c r="H74" s="19">
        <v>1256.518</v>
      </c>
      <c r="I74" s="140">
        <v>1244.5360000000001</v>
      </c>
      <c r="J74" s="214">
        <f t="shared" si="52"/>
        <v>3.4709011440743939E-2</v>
      </c>
      <c r="K74" s="215">
        <f t="shared" si="53"/>
        <v>3.3173754729389007E-2</v>
      </c>
      <c r="L74" s="52">
        <f t="shared" si="50"/>
        <v>-9.5358761275206334E-3</v>
      </c>
      <c r="N74" s="40">
        <f t="shared" si="57"/>
        <v>2.1260628046706724</v>
      </c>
      <c r="O74" s="143">
        <f t="shared" si="51"/>
        <v>2.1787790086973571</v>
      </c>
      <c r="P74" s="52">
        <f t="shared" si="58"/>
        <v>2.4795224257192341E-2</v>
      </c>
    </row>
    <row r="75" spans="1:16" ht="20.100000000000001" customHeight="1" x14ac:dyDescent="0.25">
      <c r="A75" s="38" t="s">
        <v>179</v>
      </c>
      <c r="B75" s="19">
        <v>2654.9300000000007</v>
      </c>
      <c r="C75" s="140">
        <v>3103.4</v>
      </c>
      <c r="D75" s="247">
        <f t="shared" si="54"/>
        <v>9.4604534424023549E-3</v>
      </c>
      <c r="E75" s="215">
        <f t="shared" si="55"/>
        <v>1.117099202145533E-2</v>
      </c>
      <c r="F75" s="52">
        <f t="shared" si="56"/>
        <v>0.16891970786423718</v>
      </c>
      <c r="H75" s="19">
        <v>597.54599999999994</v>
      </c>
      <c r="I75" s="140">
        <v>751.16300000000012</v>
      </c>
      <c r="J75" s="214">
        <f t="shared" si="52"/>
        <v>1.6506115272818037E-2</v>
      </c>
      <c r="K75" s="215">
        <f t="shared" si="53"/>
        <v>2.0022640665912469E-2</v>
      </c>
      <c r="L75" s="52">
        <f t="shared" si="50"/>
        <v>0.25707978967309664</v>
      </c>
      <c r="N75" s="40">
        <f t="shared" si="57"/>
        <v>2.2507034083761148</v>
      </c>
      <c r="O75" s="143">
        <f t="shared" si="51"/>
        <v>2.420451762582974</v>
      </c>
      <c r="P75" s="52">
        <f t="shared" si="58"/>
        <v>7.542013468995136E-2</v>
      </c>
    </row>
    <row r="76" spans="1:16" ht="20.100000000000001" customHeight="1" x14ac:dyDescent="0.25">
      <c r="A76" s="38" t="s">
        <v>204</v>
      </c>
      <c r="B76" s="19">
        <v>10760.4</v>
      </c>
      <c r="C76" s="140">
        <v>7230.9600000000009</v>
      </c>
      <c r="D76" s="247">
        <f t="shared" si="54"/>
        <v>3.834310630473356E-2</v>
      </c>
      <c r="E76" s="215">
        <f t="shared" si="55"/>
        <v>2.6028548194709879E-2</v>
      </c>
      <c r="F76" s="52">
        <f t="shared" si="56"/>
        <v>-0.32800267648042813</v>
      </c>
      <c r="H76" s="19">
        <v>1002.677</v>
      </c>
      <c r="I76" s="140">
        <v>702.48799999999983</v>
      </c>
      <c r="J76" s="214">
        <f t="shared" si="52"/>
        <v>2.7697118118778091E-2</v>
      </c>
      <c r="K76" s="215">
        <f t="shared" si="53"/>
        <v>1.8725183210721925E-2</v>
      </c>
      <c r="L76" s="52">
        <f t="shared" si="50"/>
        <v>-0.29938753955660713</v>
      </c>
      <c r="N76" s="40">
        <f t="shared" si="57"/>
        <v>0.93182130775807603</v>
      </c>
      <c r="O76" s="143">
        <f t="shared" si="51"/>
        <v>0.97150032637436767</v>
      </c>
      <c r="P76" s="52">
        <f t="shared" si="58"/>
        <v>4.2582218592701788E-2</v>
      </c>
    </row>
    <row r="77" spans="1:16" ht="20.100000000000001" customHeight="1" x14ac:dyDescent="0.25">
      <c r="A77" s="38" t="s">
        <v>202</v>
      </c>
      <c r="B77" s="19">
        <v>17837.04</v>
      </c>
      <c r="C77" s="140">
        <v>17461.419999999998</v>
      </c>
      <c r="D77" s="247">
        <f t="shared" si="54"/>
        <v>6.3559674443495112E-2</v>
      </c>
      <c r="E77" s="215">
        <f t="shared" si="55"/>
        <v>6.2854090192460035E-2</v>
      </c>
      <c r="F77" s="52">
        <f t="shared" si="56"/>
        <v>-2.1058426734480756E-2</v>
      </c>
      <c r="H77" s="19">
        <v>574.47500000000014</v>
      </c>
      <c r="I77" s="140">
        <v>624.37499999999989</v>
      </c>
      <c r="J77" s="214">
        <f t="shared" si="52"/>
        <v>1.586882109720782E-2</v>
      </c>
      <c r="K77" s="215">
        <f t="shared" si="53"/>
        <v>1.6643040546165205E-2</v>
      </c>
      <c r="L77" s="52">
        <f t="shared" si="50"/>
        <v>8.6861917402845615E-2</v>
      </c>
      <c r="N77" s="40">
        <f t="shared" si="57"/>
        <v>0.32206857191551969</v>
      </c>
      <c r="O77" s="143">
        <f t="shared" si="51"/>
        <v>0.35757401173558623</v>
      </c>
      <c r="P77" s="52">
        <f t="shared" si="58"/>
        <v>0.1102418643610461</v>
      </c>
    </row>
    <row r="78" spans="1:16" ht="20.100000000000001" customHeight="1" x14ac:dyDescent="0.25">
      <c r="A78" s="38" t="s">
        <v>201</v>
      </c>
      <c r="B78" s="19">
        <v>3030.01</v>
      </c>
      <c r="C78" s="140">
        <v>3164.8700000000003</v>
      </c>
      <c r="D78" s="247">
        <f t="shared" si="54"/>
        <v>1.0796995979183464E-2</v>
      </c>
      <c r="E78" s="215">
        <f t="shared" si="55"/>
        <v>1.1392259302359776E-2</v>
      </c>
      <c r="F78" s="52">
        <f t="shared" si="56"/>
        <v>4.4508103933650421E-2</v>
      </c>
      <c r="H78" s="19">
        <v>523.93600000000004</v>
      </c>
      <c r="I78" s="140">
        <v>560.86400000000003</v>
      </c>
      <c r="J78" s="214">
        <f t="shared" si="52"/>
        <v>1.4472773663582707E-2</v>
      </c>
      <c r="K78" s="215">
        <f t="shared" si="53"/>
        <v>1.4950121790405451E-2</v>
      </c>
      <c r="L78" s="52">
        <f t="shared" si="50"/>
        <v>7.0481890917974702E-2</v>
      </c>
      <c r="N78" s="40">
        <f t="shared" si="57"/>
        <v>1.7291560093861078</v>
      </c>
      <c r="O78" s="143">
        <f t="shared" si="51"/>
        <v>1.77215493843349</v>
      </c>
      <c r="P78" s="52">
        <f t="shared" si="58"/>
        <v>2.4867003794902167E-2</v>
      </c>
    </row>
    <row r="79" spans="1:16" ht="20.100000000000001" customHeight="1" x14ac:dyDescent="0.25">
      <c r="A79" s="38" t="s">
        <v>183</v>
      </c>
      <c r="B79" s="19">
        <v>5544.5800000000008</v>
      </c>
      <c r="C79" s="140">
        <v>2108.8200000000002</v>
      </c>
      <c r="D79" s="247">
        <f t="shared" si="54"/>
        <v>1.9757297159501471E-2</v>
      </c>
      <c r="E79" s="215">
        <f t="shared" si="55"/>
        <v>7.5909039745715758E-3</v>
      </c>
      <c r="F79" s="52">
        <f t="shared" si="56"/>
        <v>-0.61966100227609666</v>
      </c>
      <c r="H79" s="19">
        <v>779.06</v>
      </c>
      <c r="I79" s="140">
        <v>402.24199999999996</v>
      </c>
      <c r="J79" s="214">
        <f t="shared" si="52"/>
        <v>2.1520107513800811E-2</v>
      </c>
      <c r="K79" s="215">
        <f t="shared" si="53"/>
        <v>1.0721969834427364E-2</v>
      </c>
      <c r="L79" s="52">
        <f t="shared" si="50"/>
        <v>-0.48368289990501373</v>
      </c>
      <c r="N79" s="40">
        <f t="shared" ref="N79:N83" si="59">(H79/B79)*10</f>
        <v>1.4050838837206783</v>
      </c>
      <c r="O79" s="143">
        <f t="shared" ref="O79:O83" si="60">(I79/C79)*10</f>
        <v>1.9074269022486505</v>
      </c>
      <c r="P79" s="52">
        <f t="shared" ref="P79:P83" si="61">(O79-N79)/N79</f>
        <v>0.35751816980333029</v>
      </c>
    </row>
    <row r="80" spans="1:16" ht="20.100000000000001" customHeight="1" x14ac:dyDescent="0.25">
      <c r="A80" s="38" t="s">
        <v>200</v>
      </c>
      <c r="B80" s="19">
        <v>2238.8000000000002</v>
      </c>
      <c r="C80" s="140">
        <v>1582.17</v>
      </c>
      <c r="D80" s="247">
        <f t="shared" si="54"/>
        <v>7.9776352547337934E-3</v>
      </c>
      <c r="E80" s="215">
        <f t="shared" si="55"/>
        <v>5.6951757577450466E-3</v>
      </c>
      <c r="F80" s="52">
        <f t="shared" si="56"/>
        <v>-0.29329551545470789</v>
      </c>
      <c r="H80" s="19">
        <v>546.27299999999991</v>
      </c>
      <c r="I80" s="140">
        <v>399.08499999999998</v>
      </c>
      <c r="J80" s="214">
        <f t="shared" si="52"/>
        <v>1.508979243175944E-2</v>
      </c>
      <c r="K80" s="215">
        <f t="shared" si="53"/>
        <v>1.063781835654269E-2</v>
      </c>
      <c r="L80" s="52">
        <f t="shared" si="50"/>
        <v>-0.2694403713893968</v>
      </c>
      <c r="N80" s="40">
        <f t="shared" si="59"/>
        <v>2.4400259067357508</v>
      </c>
      <c r="O80" s="143">
        <f t="shared" si="60"/>
        <v>2.5223901350676599</v>
      </c>
      <c r="P80" s="52">
        <f t="shared" si="61"/>
        <v>3.3755472884341345E-2</v>
      </c>
    </row>
    <row r="81" spans="1:16" ht="20.100000000000001" customHeight="1" x14ac:dyDescent="0.25">
      <c r="A81" s="38" t="s">
        <v>182</v>
      </c>
      <c r="B81" s="19">
        <v>1025.05</v>
      </c>
      <c r="C81" s="140">
        <v>929.89</v>
      </c>
      <c r="D81" s="247">
        <f t="shared" si="54"/>
        <v>3.6526152482869723E-3</v>
      </c>
      <c r="E81" s="215">
        <f t="shared" si="55"/>
        <v>3.3472300608465219E-3</v>
      </c>
      <c r="F81" s="52">
        <f t="shared" si="56"/>
        <v>-9.2834495878249809E-2</v>
      </c>
      <c r="H81" s="19">
        <v>655.90600000000006</v>
      </c>
      <c r="I81" s="140">
        <v>337.55699999999996</v>
      </c>
      <c r="J81" s="214">
        <f t="shared" si="52"/>
        <v>1.8118203525976224E-2</v>
      </c>
      <c r="K81" s="215">
        <f t="shared" si="53"/>
        <v>8.9977574977247454E-3</v>
      </c>
      <c r="L81" s="52">
        <f t="shared" si="50"/>
        <v>-0.48535765795708541</v>
      </c>
      <c r="N81" s="40">
        <f t="shared" si="59"/>
        <v>6.3987707916686993</v>
      </c>
      <c r="O81" s="143">
        <f t="shared" si="60"/>
        <v>3.6300745249438107</v>
      </c>
      <c r="P81" s="52">
        <f t="shared" si="61"/>
        <v>-0.43269189612632708</v>
      </c>
    </row>
    <row r="82" spans="1:16" ht="20.100000000000001" customHeight="1" x14ac:dyDescent="0.25">
      <c r="A82" s="38" t="s">
        <v>210</v>
      </c>
      <c r="B82" s="19">
        <v>1386.49</v>
      </c>
      <c r="C82" s="140">
        <v>1374.4</v>
      </c>
      <c r="D82" s="247">
        <f t="shared" si="54"/>
        <v>4.9405536467464067E-3</v>
      </c>
      <c r="E82" s="215">
        <f t="shared" si="55"/>
        <v>4.9472873088510037E-3</v>
      </c>
      <c r="F82" s="52">
        <f t="shared" si="56"/>
        <v>-8.7198609438221102E-3</v>
      </c>
      <c r="H82" s="19">
        <v>314.85199999999998</v>
      </c>
      <c r="I82" s="140">
        <v>334.59499999999997</v>
      </c>
      <c r="J82" s="214">
        <f t="shared" si="52"/>
        <v>8.6972106011542292E-3</v>
      </c>
      <c r="K82" s="215">
        <f t="shared" si="53"/>
        <v>8.9188038463169517E-3</v>
      </c>
      <c r="L82" s="52">
        <f t="shared" si="50"/>
        <v>6.2705652179436674E-2</v>
      </c>
      <c r="N82" s="40">
        <f t="shared" si="59"/>
        <v>2.270856623560213</v>
      </c>
      <c r="O82" s="143">
        <f t="shared" si="60"/>
        <v>2.434480500582072</v>
      </c>
      <c r="P82" s="52">
        <f t="shared" si="61"/>
        <v>7.205381234740045E-2</v>
      </c>
    </row>
    <row r="83" spans="1:16" ht="20.100000000000001" customHeight="1" x14ac:dyDescent="0.25">
      <c r="A83" s="38" t="s">
        <v>180</v>
      </c>
      <c r="B83" s="19">
        <v>1784.2399999999998</v>
      </c>
      <c r="C83" s="140">
        <v>1833.7100000000003</v>
      </c>
      <c r="D83" s="247">
        <f t="shared" si="54"/>
        <v>6.3578774016911825E-3</v>
      </c>
      <c r="E83" s="215">
        <f t="shared" si="55"/>
        <v>6.6006186052918912E-3</v>
      </c>
      <c r="F83" s="52">
        <f t="shared" si="56"/>
        <v>2.7726090660449541E-2</v>
      </c>
      <c r="H83" s="19">
        <v>209.4</v>
      </c>
      <c r="I83" s="140">
        <v>334.07700000000006</v>
      </c>
      <c r="J83" s="214">
        <f t="shared" si="52"/>
        <v>5.7842919844298133E-3</v>
      </c>
      <c r="K83" s="215">
        <f t="shared" si="53"/>
        <v>8.9049962867527293E-3</v>
      </c>
      <c r="L83" s="52">
        <f t="shared" si="50"/>
        <v>0.59540114613180539</v>
      </c>
      <c r="N83" s="40">
        <f t="shared" si="59"/>
        <v>1.1736089315338745</v>
      </c>
      <c r="O83" s="143">
        <f t="shared" si="60"/>
        <v>1.8218638716045612</v>
      </c>
      <c r="P83" s="52">
        <f t="shared" si="61"/>
        <v>0.55236026469518718</v>
      </c>
    </row>
    <row r="84" spans="1:16" ht="20.100000000000001" customHeight="1" x14ac:dyDescent="0.25">
      <c r="A84" s="38" t="s">
        <v>219</v>
      </c>
      <c r="B84" s="19">
        <v>906.22</v>
      </c>
      <c r="C84" s="140">
        <v>2208.9700000000003</v>
      </c>
      <c r="D84" s="247">
        <f t="shared" si="54"/>
        <v>3.2291819816619876E-3</v>
      </c>
      <c r="E84" s="215">
        <f t="shared" si="55"/>
        <v>7.9514037009841398E-3</v>
      </c>
      <c r="F84" s="52">
        <f t="shared" si="56"/>
        <v>1.4375648297322947</v>
      </c>
      <c r="H84" s="19">
        <v>116.563</v>
      </c>
      <c r="I84" s="140">
        <v>309.55599999999998</v>
      </c>
      <c r="J84" s="214">
        <f t="shared" si="52"/>
        <v>3.219839668486592E-3</v>
      </c>
      <c r="K84" s="215">
        <f t="shared" si="53"/>
        <v>8.2513762711651124E-3</v>
      </c>
      <c r="L84" s="52">
        <f t="shared" si="50"/>
        <v>1.6556969192625446</v>
      </c>
      <c r="N84" s="40">
        <f t="shared" ref="N84" si="62">(H84/B84)*10</f>
        <v>1.2862549932687426</v>
      </c>
      <c r="O84" s="143">
        <f t="shared" ref="O84" si="63">(I84/C84)*10</f>
        <v>1.4013590044228754</v>
      </c>
      <c r="P84" s="52">
        <f t="shared" ref="P84" si="64">(O84-N84)/N84</f>
        <v>8.9487707924554322E-2</v>
      </c>
    </row>
    <row r="85" spans="1:16" ht="20.100000000000001" customHeight="1" x14ac:dyDescent="0.25">
      <c r="A85" s="38" t="s">
        <v>198</v>
      </c>
      <c r="B85" s="19">
        <v>2534.41</v>
      </c>
      <c r="C85" s="140">
        <v>2295.0199999999995</v>
      </c>
      <c r="D85" s="247">
        <f t="shared" si="54"/>
        <v>9.0309981087858988E-3</v>
      </c>
      <c r="E85" s="215">
        <f t="shared" si="55"/>
        <v>8.2611490974674236E-3</v>
      </c>
      <c r="F85" s="52">
        <f t="shared" si="56"/>
        <v>-9.4455908870309205E-2</v>
      </c>
      <c r="H85" s="19">
        <v>296.21799999999996</v>
      </c>
      <c r="I85" s="140">
        <v>284.46700000000004</v>
      </c>
      <c r="J85" s="214">
        <f t="shared" si="52"/>
        <v>8.1824804347842891E-3</v>
      </c>
      <c r="K85" s="215">
        <f t="shared" si="53"/>
        <v>7.5826159199935596E-3</v>
      </c>
      <c r="L85" s="52">
        <f t="shared" si="50"/>
        <v>-3.9670107825992749E-2</v>
      </c>
      <c r="N85" s="40">
        <f t="shared" ref="N85" si="65">(H85/B85)*10</f>
        <v>1.1687848453880783</v>
      </c>
      <c r="O85" s="143">
        <f t="shared" ref="O85" si="66">(I85/C85)*10</f>
        <v>1.2394968235570936</v>
      </c>
      <c r="P85" s="52">
        <f t="shared" ref="P85" si="67">(O85-N85)/N85</f>
        <v>6.0500423536494791E-2</v>
      </c>
    </row>
    <row r="86" spans="1:16" ht="20.100000000000001" customHeight="1" x14ac:dyDescent="0.25">
      <c r="A86" s="38" t="s">
        <v>199</v>
      </c>
      <c r="B86" s="19">
        <v>448.85999999999996</v>
      </c>
      <c r="C86" s="140">
        <v>1530.31</v>
      </c>
      <c r="D86" s="247">
        <f t="shared" si="54"/>
        <v>1.599446739521087E-3</v>
      </c>
      <c r="E86" s="215">
        <f t="shared" si="55"/>
        <v>5.5085006123455895E-3</v>
      </c>
      <c r="F86" s="52">
        <f t="shared" si="56"/>
        <v>2.4093258477030703</v>
      </c>
      <c r="H86" s="19">
        <v>89.406999999999996</v>
      </c>
      <c r="I86" s="140">
        <v>260.37699999999995</v>
      </c>
      <c r="J86" s="214">
        <f t="shared" si="52"/>
        <v>2.4697048397894759E-3</v>
      </c>
      <c r="K86" s="215">
        <f t="shared" si="53"/>
        <v>6.9404844336958676E-3</v>
      </c>
      <c r="L86" s="52">
        <f t="shared" ref="L86:L88" si="68">(I86-H86)/H86</f>
        <v>1.9122663773530035</v>
      </c>
      <c r="N86" s="40">
        <f t="shared" ref="N86" si="69">(H86/B86)*10</f>
        <v>1.9918682885532237</v>
      </c>
      <c r="O86" s="143">
        <f t="shared" ref="O86" si="70">(I86/C86)*10</f>
        <v>1.7014657160967384</v>
      </c>
      <c r="P86" s="52">
        <f t="shared" ref="P86" si="71">(O86-N86)/N86</f>
        <v>-0.14579406385721255</v>
      </c>
    </row>
    <row r="87" spans="1:16" ht="20.100000000000001" customHeight="1" x14ac:dyDescent="0.25">
      <c r="A87" s="38" t="s">
        <v>226</v>
      </c>
      <c r="B87" s="19">
        <v>221.67000000000002</v>
      </c>
      <c r="C87" s="140">
        <v>522.9</v>
      </c>
      <c r="D87" s="247">
        <f t="shared" si="54"/>
        <v>7.8988851479222793E-4</v>
      </c>
      <c r="E87" s="215">
        <f t="shared" si="55"/>
        <v>1.882229724824061E-3</v>
      </c>
      <c r="F87" s="52">
        <f t="shared" si="56"/>
        <v>1.358911896061713</v>
      </c>
      <c r="H87" s="19">
        <v>60.433999999999997</v>
      </c>
      <c r="I87" s="140">
        <v>164.48699999999999</v>
      </c>
      <c r="J87" s="214">
        <f t="shared" si="52"/>
        <v>1.6693787095846768E-3</v>
      </c>
      <c r="K87" s="215">
        <f t="shared" si="53"/>
        <v>4.3844865830904127E-3</v>
      </c>
      <c r="L87" s="52">
        <f t="shared" si="68"/>
        <v>1.7217625839759076</v>
      </c>
      <c r="N87" s="40">
        <f t="shared" ref="N87:N88" si="72">(H87/B87)*10</f>
        <v>2.7263048675959753</v>
      </c>
      <c r="O87" s="143">
        <f t="shared" ref="O87:O88" si="73">(I87/C87)*10</f>
        <v>3.1456683878370626</v>
      </c>
      <c r="P87" s="52">
        <f t="shared" ref="P87:P88" si="74">(O87-N87)/N87</f>
        <v>0.15382121244968366</v>
      </c>
    </row>
    <row r="88" spans="1:16" ht="20.100000000000001" customHeight="1" x14ac:dyDescent="0.25">
      <c r="A88" s="38" t="s">
        <v>227</v>
      </c>
      <c r="B88" s="19">
        <v>700.64</v>
      </c>
      <c r="C88" s="140">
        <v>469.2</v>
      </c>
      <c r="D88" s="247">
        <f t="shared" si="54"/>
        <v>2.4966278206524405E-3</v>
      </c>
      <c r="E88" s="215">
        <f t="shared" si="55"/>
        <v>1.6889313193487272E-3</v>
      </c>
      <c r="F88" s="52">
        <f>(C88-B88)/B88</f>
        <v>-0.33032655857501714</v>
      </c>
      <c r="H88" s="19">
        <v>193.36499999999998</v>
      </c>
      <c r="I88" s="140">
        <v>136.06800000000001</v>
      </c>
      <c r="J88" s="214">
        <f t="shared" si="52"/>
        <v>5.3413544392037762E-3</v>
      </c>
      <c r="K88" s="215">
        <f t="shared" si="53"/>
        <v>3.6269633490059782E-3</v>
      </c>
      <c r="L88" s="52">
        <f t="shared" si="68"/>
        <v>-0.29631525870762532</v>
      </c>
      <c r="N88" s="40">
        <f t="shared" si="72"/>
        <v>2.759833866179493</v>
      </c>
      <c r="O88" s="143">
        <f t="shared" si="73"/>
        <v>2.9000000000000004</v>
      </c>
      <c r="P88" s="52">
        <f t="shared" si="74"/>
        <v>5.078788819072752E-2</v>
      </c>
    </row>
    <row r="89" spans="1:16" ht="20.100000000000001" customHeight="1" x14ac:dyDescent="0.25">
      <c r="A89" s="38" t="s">
        <v>228</v>
      </c>
      <c r="B89" s="19">
        <v>1461.6</v>
      </c>
      <c r="C89" s="140">
        <v>2719.49</v>
      </c>
      <c r="D89" s="247">
        <f t="shared" si="54"/>
        <v>5.2081971093080716E-3</v>
      </c>
      <c r="E89" s="215">
        <f t="shared" si="55"/>
        <v>9.7890704042107209E-3</v>
      </c>
      <c r="F89" s="52">
        <f t="shared" ref="F89:F94" si="75">(C89-B89)/B89</f>
        <v>0.86062534209085928</v>
      </c>
      <c r="H89" s="19">
        <v>62.411000000000001</v>
      </c>
      <c r="I89" s="140">
        <v>133.42099999999999</v>
      </c>
      <c r="J89" s="214">
        <f t="shared" si="52"/>
        <v>1.7239897184348095E-3</v>
      </c>
      <c r="K89" s="215">
        <f t="shared" si="53"/>
        <v>3.556406186522375E-3</v>
      </c>
      <c r="L89" s="52">
        <f t="shared" ref="L89:L94" si="76">(I89-H89)/H89</f>
        <v>1.1377801990033807</v>
      </c>
      <c r="N89" s="40">
        <f t="shared" ref="N89:N94" si="77">(H89/B89)*10</f>
        <v>0.42700465243568692</v>
      </c>
      <c r="O89" s="143">
        <f t="shared" ref="O89:O94" si="78">(I89/C89)*10</f>
        <v>0.49061037179765321</v>
      </c>
      <c r="P89" s="52">
        <f t="shared" ref="P89:P94" si="79">(O89-N89)/N89</f>
        <v>0.14895790713087426</v>
      </c>
    </row>
    <row r="90" spans="1:16" ht="20.100000000000001" customHeight="1" x14ac:dyDescent="0.25">
      <c r="A90" s="38" t="s">
        <v>181</v>
      </c>
      <c r="B90" s="19">
        <v>58.83</v>
      </c>
      <c r="C90" s="140">
        <v>83.050000000000011</v>
      </c>
      <c r="D90" s="247">
        <f t="shared" si="54"/>
        <v>2.0963207166159952E-4</v>
      </c>
      <c r="E90" s="215">
        <f t="shared" si="55"/>
        <v>2.9894660288131249E-4</v>
      </c>
      <c r="F90" s="52">
        <f t="shared" si="75"/>
        <v>0.41169471358150628</v>
      </c>
      <c r="H90" s="19">
        <v>85.802000000000021</v>
      </c>
      <c r="I90" s="140">
        <v>130.78799999999998</v>
      </c>
      <c r="J90" s="214">
        <f t="shared" si="52"/>
        <v>2.3701233087299284E-3</v>
      </c>
      <c r="K90" s="215">
        <f t="shared" si="53"/>
        <v>3.4862222013242921E-3</v>
      </c>
      <c r="L90" s="52">
        <f t="shared" si="76"/>
        <v>0.52430013286403521</v>
      </c>
      <c r="N90" s="40">
        <f t="shared" si="77"/>
        <v>14.584735679075305</v>
      </c>
      <c r="O90" s="143">
        <f t="shared" si="78"/>
        <v>15.748103552077058</v>
      </c>
      <c r="P90" s="52">
        <f t="shared" si="79"/>
        <v>7.9766126627226819E-2</v>
      </c>
    </row>
    <row r="91" spans="1:16" ht="20.100000000000001" customHeight="1" x14ac:dyDescent="0.25">
      <c r="A91" s="38" t="s">
        <v>229</v>
      </c>
      <c r="B91" s="19">
        <v>759.18000000000006</v>
      </c>
      <c r="C91" s="140">
        <v>600.45000000000005</v>
      </c>
      <c r="D91" s="247">
        <f t="shared" si="54"/>
        <v>2.7052265198717175E-3</v>
      </c>
      <c r="E91" s="215">
        <f t="shared" si="55"/>
        <v>2.161378539435088E-3</v>
      </c>
      <c r="F91" s="52">
        <f t="shared" si="75"/>
        <v>-0.20908085039121158</v>
      </c>
      <c r="H91" s="19">
        <v>115.711</v>
      </c>
      <c r="I91" s="140">
        <v>124.297</v>
      </c>
      <c r="J91" s="214">
        <f t="shared" si="52"/>
        <v>3.196304726888052E-3</v>
      </c>
      <c r="K91" s="215">
        <f t="shared" si="53"/>
        <v>3.31320121844516E-3</v>
      </c>
      <c r="L91" s="52">
        <f t="shared" si="76"/>
        <v>7.4202106973407872E-2</v>
      </c>
      <c r="N91" s="40">
        <f t="shared" si="77"/>
        <v>1.5241576437735449</v>
      </c>
      <c r="O91" s="143">
        <f t="shared" si="78"/>
        <v>2.0700641185777333</v>
      </c>
      <c r="P91" s="52">
        <f t="shared" si="79"/>
        <v>0.35816929897921879</v>
      </c>
    </row>
    <row r="92" spans="1:16" ht="20.100000000000001" customHeight="1" x14ac:dyDescent="0.25">
      <c r="A92" s="38" t="s">
        <v>230</v>
      </c>
      <c r="B92" s="19">
        <v>470.05000000000007</v>
      </c>
      <c r="C92" s="140">
        <v>773.51</v>
      </c>
      <c r="D92" s="247">
        <f t="shared" si="54"/>
        <v>1.6749541948756564E-3</v>
      </c>
      <c r="E92" s="215">
        <f t="shared" si="55"/>
        <v>2.7843249463542926E-3</v>
      </c>
      <c r="F92" s="52">
        <f t="shared" si="75"/>
        <v>0.64559089458568208</v>
      </c>
      <c r="H92" s="19">
        <v>61.442999999999998</v>
      </c>
      <c r="I92" s="140">
        <v>112.773</v>
      </c>
      <c r="J92" s="214">
        <f t="shared" si="52"/>
        <v>1.6972504890129944E-3</v>
      </c>
      <c r="K92" s="215">
        <f t="shared" si="53"/>
        <v>3.0060230014217239E-3</v>
      </c>
      <c r="L92" s="52">
        <f t="shared" si="76"/>
        <v>0.83540842732288467</v>
      </c>
      <c r="N92" s="40">
        <f t="shared" si="77"/>
        <v>1.3071588128922453</v>
      </c>
      <c r="O92" s="143">
        <f t="shared" si="78"/>
        <v>1.457938488190198</v>
      </c>
      <c r="P92" s="52">
        <f t="shared" si="79"/>
        <v>0.1153491632469161</v>
      </c>
    </row>
    <row r="93" spans="1:16" ht="20.100000000000001" customHeight="1" x14ac:dyDescent="0.25">
      <c r="A93" s="38" t="s">
        <v>231</v>
      </c>
      <c r="B93" s="19">
        <v>421.76</v>
      </c>
      <c r="C93" s="140">
        <v>414.17999999999995</v>
      </c>
      <c r="D93" s="247">
        <f t="shared" si="54"/>
        <v>1.5028798664626247E-3</v>
      </c>
      <c r="E93" s="215">
        <f t="shared" si="55"/>
        <v>1.4908814446885246E-3</v>
      </c>
      <c r="F93" s="52">
        <f t="shared" si="75"/>
        <v>-1.7972306525038034E-2</v>
      </c>
      <c r="H93" s="19">
        <v>105.85300000000001</v>
      </c>
      <c r="I93" s="140">
        <v>105.55799999999999</v>
      </c>
      <c r="J93" s="214">
        <f t="shared" si="52"/>
        <v>2.9239955082514283E-3</v>
      </c>
      <c r="K93" s="215">
        <f t="shared" si="53"/>
        <v>2.8137034217771482E-3</v>
      </c>
      <c r="L93" s="52">
        <f t="shared" si="76"/>
        <v>-2.7868836972028748E-3</v>
      </c>
      <c r="N93" s="40">
        <f t="shared" si="77"/>
        <v>2.5097922989377848</v>
      </c>
      <c r="O93" s="143">
        <f t="shared" si="78"/>
        <v>2.548602057076633</v>
      </c>
      <c r="P93" s="52">
        <f t="shared" si="79"/>
        <v>1.5463334617479552E-2</v>
      </c>
    </row>
    <row r="94" spans="1:16" ht="20.100000000000001" customHeight="1" x14ac:dyDescent="0.25">
      <c r="A94" s="38" t="s">
        <v>232</v>
      </c>
      <c r="B94" s="19">
        <v>161.13999999999999</v>
      </c>
      <c r="C94" s="140">
        <v>748.33999999999992</v>
      </c>
      <c r="D94" s="247">
        <f t="shared" si="54"/>
        <v>5.7419874260666566E-4</v>
      </c>
      <c r="E94" s="215">
        <f t="shared" si="55"/>
        <v>2.6937230680337309E-3</v>
      </c>
      <c r="F94" s="52">
        <f t="shared" si="75"/>
        <v>3.6440362417773362</v>
      </c>
      <c r="H94" s="19">
        <v>28.782000000000004</v>
      </c>
      <c r="I94" s="140">
        <v>102.78599999999999</v>
      </c>
      <c r="J94" s="214">
        <f t="shared" si="52"/>
        <v>7.9505010456475123E-4</v>
      </c>
      <c r="K94" s="215">
        <f t="shared" si="53"/>
        <v>2.7398143192442631E-3</v>
      </c>
      <c r="L94" s="52">
        <f t="shared" si="76"/>
        <v>2.5711903272878875</v>
      </c>
      <c r="N94" s="40">
        <f t="shared" si="77"/>
        <v>1.7861486905796207</v>
      </c>
      <c r="O94" s="143">
        <f t="shared" si="78"/>
        <v>1.3735200577277709</v>
      </c>
      <c r="P94" s="52">
        <f t="shared" si="79"/>
        <v>-0.23101583593130101</v>
      </c>
    </row>
    <row r="95" spans="1:16" ht="20.100000000000001" customHeight="1" thickBot="1" x14ac:dyDescent="0.3">
      <c r="A95" s="8" t="s">
        <v>17</v>
      </c>
      <c r="B95" s="19">
        <f>B96-SUM(B68:B94)</f>
        <v>11781.200000000012</v>
      </c>
      <c r="C95" s="140">
        <f>C96-SUM(C68:C94)</f>
        <v>8350.1499999999651</v>
      </c>
      <c r="D95" s="247">
        <f t="shared" si="54"/>
        <v>4.1980577301710668E-2</v>
      </c>
      <c r="E95" s="215">
        <f t="shared" si="55"/>
        <v>3.0057182131840828E-2</v>
      </c>
      <c r="F95" s="52">
        <f t="shared" ref="F95" si="80">(C95-B95)/B95</f>
        <v>-0.29123094421621254</v>
      </c>
      <c r="H95" s="196">
        <f>H96-SUM(H68:H94)</f>
        <v>2600.9809999999998</v>
      </c>
      <c r="I95" s="119">
        <f>I96-SUM(I68:I94)</f>
        <v>1765.2190000000264</v>
      </c>
      <c r="J95" s="214">
        <f t="shared" si="52"/>
        <v>7.1847342645435713E-2</v>
      </c>
      <c r="K95" s="215">
        <f t="shared" si="53"/>
        <v>4.7052831054833461E-2</v>
      </c>
      <c r="L95" s="52">
        <f t="shared" ref="L95" si="81">(I95-H95)/H95</f>
        <v>-0.32132568442444348</v>
      </c>
      <c r="N95" s="40">
        <f t="shared" ref="N95:N96" si="82">(H95/B95)*10</f>
        <v>2.2077386004821218</v>
      </c>
      <c r="O95" s="143">
        <f t="shared" ref="O95:O96" si="83">(I95/C95)*10</f>
        <v>2.1139967545493601</v>
      </c>
      <c r="P95" s="52">
        <f>(O95-N95)/N95</f>
        <v>-4.2460572964702674E-2</v>
      </c>
    </row>
    <row r="96" spans="1:16" ht="26.25" customHeight="1" thickBot="1" x14ac:dyDescent="0.3">
      <c r="A96" s="12" t="s">
        <v>18</v>
      </c>
      <c r="B96" s="17">
        <v>280634.53999999992</v>
      </c>
      <c r="C96" s="145">
        <v>277808.81000000006</v>
      </c>
      <c r="D96" s="243">
        <f>SUM(D68:D95)</f>
        <v>1.0000000000000002</v>
      </c>
      <c r="E96" s="244">
        <f>SUM(E68:E95)</f>
        <v>0.99999999999999989</v>
      </c>
      <c r="F96" s="57">
        <f>(C96-B96)/B96</f>
        <v>-1.0069074177397642E-2</v>
      </c>
      <c r="G96" s="1"/>
      <c r="H96" s="17">
        <v>36201.491999999998</v>
      </c>
      <c r="I96" s="145">
        <v>37515.681000000019</v>
      </c>
      <c r="J96" s="255">
        <f t="shared" si="52"/>
        <v>1</v>
      </c>
      <c r="K96" s="244">
        <f t="shared" si="53"/>
        <v>1</v>
      </c>
      <c r="L96" s="57">
        <f>(I96-H96)/H96</f>
        <v>3.6302067329159263E-2</v>
      </c>
      <c r="M96" s="1"/>
      <c r="N96" s="37">
        <f t="shared" si="82"/>
        <v>1.2899870415095736</v>
      </c>
      <c r="O96" s="150">
        <f t="shared" si="83"/>
        <v>1.3504136531883206</v>
      </c>
      <c r="P96" s="57">
        <f>(O96-N96)/N96</f>
        <v>4.6842805186658634E-2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70:E74 D75 N7:O28 D28:E32 J29:K32 N39:O49 L57 J46:L49 J39:L45 J54:L56 J62:L62 J57:K61 D46:E51 D39:F45 D54:F57 F46:F49 P39:P49 J68:L78 D76:F78 N68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J53:K53 D53:E5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94</v>
      </c>
    </row>
    <row r="2" spans="1:18" ht="15.75" thickBot="1" x14ac:dyDescent="0.3"/>
    <row r="3" spans="1:18" x14ac:dyDescent="0.25">
      <c r="A3" s="328" t="s">
        <v>16</v>
      </c>
      <c r="B3" s="311"/>
      <c r="C3" s="311"/>
      <c r="D3" s="347" t="s">
        <v>1</v>
      </c>
      <c r="E3" s="340"/>
      <c r="F3" s="347" t="s">
        <v>104</v>
      </c>
      <c r="G3" s="340"/>
      <c r="H3" s="130" t="s">
        <v>0</v>
      </c>
      <c r="J3" s="341" t="s">
        <v>19</v>
      </c>
      <c r="K3" s="340"/>
      <c r="L3" s="350" t="s">
        <v>104</v>
      </c>
      <c r="M3" s="351"/>
      <c r="N3" s="130" t="s">
        <v>0</v>
      </c>
      <c r="P3" s="339" t="s">
        <v>22</v>
      </c>
      <c r="Q3" s="340"/>
      <c r="R3" s="130" t="s">
        <v>0</v>
      </c>
    </row>
    <row r="4" spans="1:18" x14ac:dyDescent="0.25">
      <c r="A4" s="346"/>
      <c r="B4" s="312"/>
      <c r="C4" s="312"/>
      <c r="D4" s="348" t="s">
        <v>157</v>
      </c>
      <c r="E4" s="342"/>
      <c r="F4" s="348" t="str">
        <f>D4</f>
        <v>jan-maio</v>
      </c>
      <c r="G4" s="342"/>
      <c r="H4" s="131" t="s">
        <v>151</v>
      </c>
      <c r="J4" s="337" t="str">
        <f>D4</f>
        <v>jan-maio</v>
      </c>
      <c r="K4" s="342"/>
      <c r="L4" s="343" t="str">
        <f>D4</f>
        <v>jan-maio</v>
      </c>
      <c r="M4" s="344"/>
      <c r="N4" s="131" t="str">
        <f>H4</f>
        <v>2023/2022</v>
      </c>
      <c r="P4" s="337" t="str">
        <f>D4</f>
        <v>jan-maio</v>
      </c>
      <c r="Q4" s="338"/>
      <c r="R4" s="131" t="str">
        <f>N4</f>
        <v>2023/2022</v>
      </c>
    </row>
    <row r="5" spans="1:18" ht="19.5" customHeight="1" thickBot="1" x14ac:dyDescent="0.3">
      <c r="A5" s="329"/>
      <c r="B5" s="352"/>
      <c r="C5" s="352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2620.6899999999987</v>
      </c>
      <c r="E6" s="147">
        <v>3996.5</v>
      </c>
      <c r="F6" s="248">
        <f>D6/D8</f>
        <v>0.28671188665827896</v>
      </c>
      <c r="G6" s="256">
        <f>E6/E8</f>
        <v>0.45723928837023065</v>
      </c>
      <c r="H6" s="165">
        <f>(E6-D6)/D6</f>
        <v>0.52498006250262408</v>
      </c>
      <c r="I6" s="1"/>
      <c r="J6" s="19">
        <v>1623.6650000000009</v>
      </c>
      <c r="K6" s="147">
        <v>1874.3659999999998</v>
      </c>
      <c r="L6" s="247">
        <f>J6/J8</f>
        <v>0.33219958429656665</v>
      </c>
      <c r="M6" s="246">
        <f>K6/K8</f>
        <v>0.40660850595996822</v>
      </c>
      <c r="N6" s="165">
        <f>(K6-J6)/J6</f>
        <v>0.15440438760458516</v>
      </c>
      <c r="P6" s="27">
        <f t="shared" ref="P6:Q8" si="0">(J6/D6)*10</f>
        <v>6.1955630005838227</v>
      </c>
      <c r="Q6" s="152">
        <f t="shared" si="0"/>
        <v>4.690018766420617</v>
      </c>
      <c r="R6" s="165">
        <f>(Q6-P6)/P6</f>
        <v>-0.24300361952922353</v>
      </c>
    </row>
    <row r="7" spans="1:18" ht="24" customHeight="1" thickBot="1" x14ac:dyDescent="0.3">
      <c r="A7" s="161" t="s">
        <v>21</v>
      </c>
      <c r="B7" s="1"/>
      <c r="C7" s="1"/>
      <c r="D7" s="117">
        <v>6519.8100000000013</v>
      </c>
      <c r="E7" s="140">
        <v>4743.9999999999982</v>
      </c>
      <c r="F7" s="248">
        <f>D7/D8</f>
        <v>0.71328811334172104</v>
      </c>
      <c r="G7" s="228">
        <f>E7/E8</f>
        <v>0.54276071162976935</v>
      </c>
      <c r="H7" s="55">
        <f t="shared" ref="H7:H8" si="1">(E7-D7)/D7</f>
        <v>-0.2723714341368848</v>
      </c>
      <c r="J7" s="19">
        <v>3263.9540000000002</v>
      </c>
      <c r="K7" s="140">
        <v>2735.3900000000012</v>
      </c>
      <c r="L7" s="247">
        <f>J7/J8</f>
        <v>0.66780041570343351</v>
      </c>
      <c r="M7" s="215">
        <f>K7/K8</f>
        <v>0.59339149404003178</v>
      </c>
      <c r="N7" s="102">
        <f t="shared" ref="N7:N8" si="2">(K7-J7)/J7</f>
        <v>-0.16193978223957781</v>
      </c>
      <c r="P7" s="27">
        <f t="shared" si="0"/>
        <v>5.0062103036744929</v>
      </c>
      <c r="Q7" s="152">
        <f t="shared" si="0"/>
        <v>5.7659991568296842</v>
      </c>
      <c r="R7" s="102">
        <f t="shared" ref="R7:R8" si="3">(Q7-P7)/P7</f>
        <v>0.15176926398747495</v>
      </c>
    </row>
    <row r="8" spans="1:18" ht="26.25" customHeight="1" thickBot="1" x14ac:dyDescent="0.3">
      <c r="A8" s="12" t="s">
        <v>12</v>
      </c>
      <c r="B8" s="162"/>
      <c r="C8" s="162"/>
      <c r="D8" s="163">
        <v>9140.5</v>
      </c>
      <c r="E8" s="145">
        <v>8740.4999999999982</v>
      </c>
      <c r="F8" s="257">
        <f>SUM(F6:F7)</f>
        <v>1</v>
      </c>
      <c r="G8" s="258">
        <f>SUM(G6:G7)</f>
        <v>1</v>
      </c>
      <c r="H8" s="164">
        <f t="shared" si="1"/>
        <v>-4.3761282205568824E-2</v>
      </c>
      <c r="I8" s="1"/>
      <c r="J8" s="17">
        <v>4887.6190000000006</v>
      </c>
      <c r="K8" s="145">
        <v>4609.7560000000012</v>
      </c>
      <c r="L8" s="243">
        <f>SUM(L6:L7)</f>
        <v>1.0000000000000002</v>
      </c>
      <c r="M8" s="244">
        <f>SUM(M6:M7)</f>
        <v>1</v>
      </c>
      <c r="N8" s="164">
        <f t="shared" si="2"/>
        <v>-5.6850380522704275E-2</v>
      </c>
      <c r="O8" s="1"/>
      <c r="P8" s="29">
        <f t="shared" si="0"/>
        <v>5.3472118593074782</v>
      </c>
      <c r="Q8" s="146">
        <f t="shared" si="0"/>
        <v>5.2740186488187204</v>
      </c>
      <c r="R8" s="164">
        <f t="shared" si="3"/>
        <v>-1.3688107450120208E-2</v>
      </c>
    </row>
  </sheetData>
  <mergeCells count="11">
    <mergeCell ref="P3:Q3"/>
    <mergeCell ref="D4:E4"/>
    <mergeCell ref="F4:G4"/>
    <mergeCell ref="J4:K4"/>
    <mergeCell ref="L4:M4"/>
    <mergeCell ref="P4:Q4"/>
    <mergeCell ref="A3:C5"/>
    <mergeCell ref="D3:E3"/>
    <mergeCell ref="F3:G3"/>
    <mergeCell ref="J3:K3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topLeftCell="A52" workbookViewId="0">
      <selection activeCell="D78" sqref="D78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95</v>
      </c>
    </row>
    <row r="3" spans="1:16" ht="8.25" customHeight="1" thickBot="1" x14ac:dyDescent="0.3"/>
    <row r="4" spans="1:16" x14ac:dyDescent="0.25">
      <c r="A4" s="353" t="s">
        <v>3</v>
      </c>
      <c r="B4" s="347" t="s">
        <v>1</v>
      </c>
      <c r="C4" s="340"/>
      <c r="D4" s="347" t="s">
        <v>104</v>
      </c>
      <c r="E4" s="340"/>
      <c r="F4" s="130" t="s">
        <v>0</v>
      </c>
      <c r="H4" s="356" t="s">
        <v>19</v>
      </c>
      <c r="I4" s="357"/>
      <c r="J4" s="347" t="s">
        <v>13</v>
      </c>
      <c r="K4" s="345"/>
      <c r="L4" s="130" t="s">
        <v>0</v>
      </c>
      <c r="N4" s="339" t="s">
        <v>22</v>
      </c>
      <c r="O4" s="340"/>
      <c r="P4" s="130" t="s">
        <v>0</v>
      </c>
    </row>
    <row r="5" spans="1:16" x14ac:dyDescent="0.25">
      <c r="A5" s="354"/>
      <c r="B5" s="348" t="s">
        <v>157</v>
      </c>
      <c r="C5" s="342"/>
      <c r="D5" s="348" t="str">
        <f>B5</f>
        <v>jan-maio</v>
      </c>
      <c r="E5" s="342"/>
      <c r="F5" s="131" t="s">
        <v>151</v>
      </c>
      <c r="H5" s="337" t="str">
        <f>B5</f>
        <v>jan-maio</v>
      </c>
      <c r="I5" s="342"/>
      <c r="J5" s="348" t="str">
        <f>B5</f>
        <v>jan-maio</v>
      </c>
      <c r="K5" s="338"/>
      <c r="L5" s="131" t="str">
        <f>F5</f>
        <v>2023/2022</v>
      </c>
      <c r="N5" s="337" t="str">
        <f>B5</f>
        <v>jan-maio</v>
      </c>
      <c r="O5" s="338"/>
      <c r="P5" s="131" t="str">
        <f>L5</f>
        <v>2023/2022</v>
      </c>
    </row>
    <row r="6" spans="1:16" ht="19.5" customHeight="1" thickBot="1" x14ac:dyDescent="0.3">
      <c r="A6" s="355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175</v>
      </c>
      <c r="B7" s="39">
        <v>664.42</v>
      </c>
      <c r="C7" s="147">
        <v>1426.16</v>
      </c>
      <c r="D7" s="247">
        <f>B7/$B$33</f>
        <v>7.2689677807559777E-2</v>
      </c>
      <c r="E7" s="246">
        <f>C7/$C$33</f>
        <v>0.16316686688404555</v>
      </c>
      <c r="F7" s="52">
        <f>(C7-B7)/B7</f>
        <v>1.1464736160862108</v>
      </c>
      <c r="H7" s="39">
        <v>157.595</v>
      </c>
      <c r="I7" s="147">
        <v>730.6930000000001</v>
      </c>
      <c r="J7" s="247">
        <f>H7/$H$33</f>
        <v>3.2243716214377605E-2</v>
      </c>
      <c r="K7" s="246">
        <f>I7/$I$33</f>
        <v>0.15851012504783332</v>
      </c>
      <c r="L7" s="52">
        <f>(I7-H7)/H7</f>
        <v>3.6365240013959839</v>
      </c>
      <c r="N7" s="27">
        <f t="shared" ref="N7:N33" si="0">(H7/B7)*10</f>
        <v>2.3719183648896784</v>
      </c>
      <c r="O7" s="151">
        <f t="shared" ref="O7:O33" si="1">(I7/C7)*10</f>
        <v>5.1234994671004666</v>
      </c>
      <c r="P7" s="61">
        <f>(O7-N7)/N7</f>
        <v>1.1600656847811743</v>
      </c>
    </row>
    <row r="8" spans="1:16" ht="20.100000000000001" customHeight="1" x14ac:dyDescent="0.25">
      <c r="A8" s="8" t="s">
        <v>170</v>
      </c>
      <c r="B8" s="19">
        <v>1216.69</v>
      </c>
      <c r="C8" s="140">
        <v>995.50000000000011</v>
      </c>
      <c r="D8" s="247">
        <f t="shared" ref="D8:D32" si="2">B8/$B$33</f>
        <v>0.13310978611673324</v>
      </c>
      <c r="E8" s="215">
        <f t="shared" ref="E8:E32" si="3">C8/$C$33</f>
        <v>0.11389508609347293</v>
      </c>
      <c r="F8" s="52">
        <f t="shared" ref="F8:F33" si="4">(C8-B8)/B8</f>
        <v>-0.18179651349152201</v>
      </c>
      <c r="H8" s="19">
        <v>402.07199999999995</v>
      </c>
      <c r="I8" s="140">
        <v>491.24899999999985</v>
      </c>
      <c r="J8" s="247">
        <f t="shared" ref="J8:J32" si="5">H8/$H$33</f>
        <v>8.2263367909814589E-2</v>
      </c>
      <c r="K8" s="215">
        <f t="shared" ref="K8:K32" si="6">I8/$I$33</f>
        <v>0.10656724564163476</v>
      </c>
      <c r="L8" s="52">
        <f t="shared" ref="L8:L31" si="7">(I8-H8)/H8</f>
        <v>0.22179360910483675</v>
      </c>
      <c r="N8" s="27">
        <f t="shared" si="0"/>
        <v>3.3046379932439645</v>
      </c>
      <c r="O8" s="152">
        <f t="shared" si="1"/>
        <v>4.9346961325966827</v>
      </c>
      <c r="P8" s="52">
        <f t="shared" ref="P8:P64" si="8">(O8-N8)/N8</f>
        <v>0.4932637531509429</v>
      </c>
    </row>
    <row r="9" spans="1:16" ht="20.100000000000001" customHeight="1" x14ac:dyDescent="0.25">
      <c r="A9" s="8" t="s">
        <v>163</v>
      </c>
      <c r="B9" s="19">
        <v>1285.6600000000003</v>
      </c>
      <c r="C9" s="140">
        <v>759.71999999999991</v>
      </c>
      <c r="D9" s="247">
        <f t="shared" si="2"/>
        <v>0.14065532520102844</v>
      </c>
      <c r="E9" s="215">
        <f t="shared" si="3"/>
        <v>8.6919512613694863E-2</v>
      </c>
      <c r="F9" s="52">
        <f t="shared" si="4"/>
        <v>-0.40908171678359773</v>
      </c>
      <c r="H9" s="19">
        <v>753.22199999999998</v>
      </c>
      <c r="I9" s="140">
        <v>462.19400000000002</v>
      </c>
      <c r="J9" s="247">
        <f t="shared" si="5"/>
        <v>0.15410816595974444</v>
      </c>
      <c r="K9" s="215">
        <f t="shared" si="6"/>
        <v>0.10026430900030281</v>
      </c>
      <c r="L9" s="52">
        <f t="shared" si="7"/>
        <v>-0.3863774557832883</v>
      </c>
      <c r="N9" s="27">
        <f t="shared" ref="N9:N15" si="9">(H9/B9)*10</f>
        <v>5.8586406981628105</v>
      </c>
      <c r="O9" s="152">
        <f t="shared" ref="O9:O15" si="10">(I9/C9)*10</f>
        <v>6.0837413784025705</v>
      </c>
      <c r="P9" s="52">
        <f t="shared" ref="P9:P15" si="11">(O9-N9)/N9</f>
        <v>3.8421997838226953E-2</v>
      </c>
    </row>
    <row r="10" spans="1:16" ht="20.100000000000001" customHeight="1" x14ac:dyDescent="0.25">
      <c r="A10" s="8" t="s">
        <v>165</v>
      </c>
      <c r="B10" s="19">
        <v>437.80999999999995</v>
      </c>
      <c r="C10" s="140">
        <v>345.24999999999994</v>
      </c>
      <c r="D10" s="247">
        <f t="shared" si="2"/>
        <v>4.7897817406050001E-2</v>
      </c>
      <c r="E10" s="215">
        <f t="shared" si="3"/>
        <v>3.9500028602482688E-2</v>
      </c>
      <c r="F10" s="52">
        <f t="shared" si="4"/>
        <v>-0.21141591101162607</v>
      </c>
      <c r="H10" s="19">
        <v>402.98399999999998</v>
      </c>
      <c r="I10" s="140">
        <v>386.26800000000003</v>
      </c>
      <c r="J10" s="247">
        <f t="shared" si="5"/>
        <v>8.2449961832131366E-2</v>
      </c>
      <c r="K10" s="215">
        <f t="shared" si="6"/>
        <v>8.379358907499658E-2</v>
      </c>
      <c r="L10" s="52">
        <f t="shared" si="7"/>
        <v>-4.1480555059257816E-2</v>
      </c>
      <c r="N10" s="27">
        <f t="shared" si="9"/>
        <v>9.204540782531236</v>
      </c>
      <c r="O10" s="152">
        <f t="shared" si="10"/>
        <v>11.188066618392472</v>
      </c>
      <c r="P10" s="52">
        <f t="shared" si="11"/>
        <v>0.21549427426359555</v>
      </c>
    </row>
    <row r="11" spans="1:16" ht="20.100000000000001" customHeight="1" x14ac:dyDescent="0.25">
      <c r="A11" s="8" t="s">
        <v>172</v>
      </c>
      <c r="B11" s="19">
        <v>147.04999999999998</v>
      </c>
      <c r="C11" s="140">
        <v>625.95000000000005</v>
      </c>
      <c r="D11" s="247">
        <f t="shared" si="2"/>
        <v>1.6087741370822167E-2</v>
      </c>
      <c r="E11" s="215">
        <f t="shared" si="3"/>
        <v>7.1614896172987816E-2</v>
      </c>
      <c r="F11" s="52">
        <f t="shared" si="4"/>
        <v>3.2567154029241765</v>
      </c>
      <c r="H11" s="19">
        <v>72.733000000000004</v>
      </c>
      <c r="I11" s="140">
        <v>266.70200000000006</v>
      </c>
      <c r="J11" s="247">
        <f t="shared" si="5"/>
        <v>1.4881069903361948E-2</v>
      </c>
      <c r="K11" s="215">
        <f t="shared" si="6"/>
        <v>5.7855990642454828E-2</v>
      </c>
      <c r="L11" s="52">
        <f t="shared" si="7"/>
        <v>2.6668637344809101</v>
      </c>
      <c r="N11" s="27">
        <f t="shared" ref="N11" si="12">(H11/B11)*10</f>
        <v>4.9461407684461083</v>
      </c>
      <c r="O11" s="152">
        <f t="shared" ref="O11" si="13">(I11/C11)*10</f>
        <v>4.2607556514098572</v>
      </c>
      <c r="P11" s="52">
        <f t="shared" ref="P11" si="14">(O11-N11)/N11</f>
        <v>-0.13856967464587008</v>
      </c>
    </row>
    <row r="12" spans="1:16" ht="20.100000000000001" customHeight="1" x14ac:dyDescent="0.25">
      <c r="A12" s="8" t="s">
        <v>181</v>
      </c>
      <c r="B12" s="19">
        <v>40.470000000000006</v>
      </c>
      <c r="C12" s="140">
        <v>49.64</v>
      </c>
      <c r="D12" s="247">
        <f t="shared" si="2"/>
        <v>4.427547727148407E-3</v>
      </c>
      <c r="E12" s="215">
        <f t="shared" si="3"/>
        <v>5.6793089640180764E-3</v>
      </c>
      <c r="F12" s="52">
        <f t="shared" si="4"/>
        <v>0.22658759574993806</v>
      </c>
      <c r="H12" s="19">
        <v>190.03500000000005</v>
      </c>
      <c r="I12" s="140">
        <v>220.84</v>
      </c>
      <c r="J12" s="247">
        <f t="shared" si="5"/>
        <v>3.8880894766961195E-2</v>
      </c>
      <c r="K12" s="215">
        <f t="shared" si="6"/>
        <v>4.7907090960996622E-2</v>
      </c>
      <c r="L12" s="52">
        <f t="shared" si="7"/>
        <v>0.16210171810455937</v>
      </c>
      <c r="N12" s="27">
        <f t="shared" si="9"/>
        <v>46.957005189028919</v>
      </c>
      <c r="O12" s="152">
        <f t="shared" si="10"/>
        <v>44.488315874294926</v>
      </c>
      <c r="P12" s="52">
        <f t="shared" si="11"/>
        <v>-5.2573397830549463E-2</v>
      </c>
    </row>
    <row r="13" spans="1:16" ht="20.100000000000001" customHeight="1" x14ac:dyDescent="0.25">
      <c r="A13" s="8" t="s">
        <v>169</v>
      </c>
      <c r="B13" s="19">
        <v>494.23</v>
      </c>
      <c r="C13" s="140">
        <v>282.39999999999998</v>
      </c>
      <c r="D13" s="247">
        <f t="shared" si="2"/>
        <v>5.4070346261145465E-2</v>
      </c>
      <c r="E13" s="215">
        <f t="shared" si="3"/>
        <v>3.2309364452834506E-2</v>
      </c>
      <c r="F13" s="52">
        <f t="shared" si="4"/>
        <v>-0.42860611456204606</v>
      </c>
      <c r="H13" s="19">
        <v>731.72199999999987</v>
      </c>
      <c r="I13" s="140">
        <v>186.51700000000005</v>
      </c>
      <c r="J13" s="247">
        <f t="shared" si="5"/>
        <v>0.14970929608056602</v>
      </c>
      <c r="K13" s="215">
        <f t="shared" si="6"/>
        <v>4.0461360644684884E-2</v>
      </c>
      <c r="L13" s="52">
        <f t="shared" si="7"/>
        <v>-0.74509854835579625</v>
      </c>
      <c r="N13" s="27">
        <f t="shared" si="9"/>
        <v>14.805293082168218</v>
      </c>
      <c r="O13" s="152">
        <f t="shared" si="10"/>
        <v>6.6047096317280474</v>
      </c>
      <c r="P13" s="52">
        <f t="shared" si="11"/>
        <v>-0.55389538085653378</v>
      </c>
    </row>
    <row r="14" spans="1:16" ht="20.100000000000001" customHeight="1" x14ac:dyDescent="0.25">
      <c r="A14" s="8" t="s">
        <v>193</v>
      </c>
      <c r="B14" s="19">
        <v>46.47</v>
      </c>
      <c r="C14" s="140">
        <v>203.75</v>
      </c>
      <c r="D14" s="247">
        <f t="shared" si="2"/>
        <v>5.0839669602319353E-3</v>
      </c>
      <c r="E14" s="215">
        <f t="shared" si="3"/>
        <v>2.3311023396830846E-2</v>
      </c>
      <c r="F14" s="52">
        <f t="shared" si="4"/>
        <v>3.3845491715085001</v>
      </c>
      <c r="H14" s="19">
        <v>30.322000000000003</v>
      </c>
      <c r="I14" s="140">
        <v>165.864</v>
      </c>
      <c r="J14" s="247">
        <f t="shared" si="5"/>
        <v>6.2038387198347523E-3</v>
      </c>
      <c r="K14" s="215">
        <f t="shared" si="6"/>
        <v>3.59810801265837E-2</v>
      </c>
      <c r="L14" s="52">
        <f t="shared" si="7"/>
        <v>4.4700877250840971</v>
      </c>
      <c r="N14" s="27">
        <f t="shared" ref="N14" si="15">(H14/B14)*10</f>
        <v>6.5250699375941483</v>
      </c>
      <c r="O14" s="152">
        <f t="shared" ref="O14" si="16">(I14/C14)*10</f>
        <v>8.1405644171779148</v>
      </c>
      <c r="P14" s="52">
        <f t="shared" ref="P14" si="17">(O14-N14)/N14</f>
        <v>0.24758270716396547</v>
      </c>
    </row>
    <row r="15" spans="1:16" ht="20.100000000000001" customHeight="1" x14ac:dyDescent="0.25">
      <c r="A15" s="8" t="s">
        <v>180</v>
      </c>
      <c r="B15" s="19"/>
      <c r="C15" s="140">
        <v>416.81</v>
      </c>
      <c r="D15" s="247">
        <f t="shared" si="2"/>
        <v>0</v>
      </c>
      <c r="E15" s="215">
        <f t="shared" si="3"/>
        <v>4.7687203249242034E-2</v>
      </c>
      <c r="F15" s="52" t="e">
        <f t="shared" si="4"/>
        <v>#DIV/0!</v>
      </c>
      <c r="H15" s="19"/>
      <c r="I15" s="140">
        <v>156.49799999999999</v>
      </c>
      <c r="J15" s="247">
        <f t="shared" si="5"/>
        <v>0</v>
      </c>
      <c r="K15" s="215">
        <f t="shared" si="6"/>
        <v>3.3949302305805326E-2</v>
      </c>
      <c r="L15" s="52" t="e">
        <f t="shared" si="7"/>
        <v>#DIV/0!</v>
      </c>
      <c r="N15" s="27" t="e">
        <f t="shared" si="9"/>
        <v>#DIV/0!</v>
      </c>
      <c r="O15" s="152">
        <f t="shared" si="10"/>
        <v>3.7546603968234926</v>
      </c>
      <c r="P15" s="52" t="e">
        <f t="shared" si="11"/>
        <v>#DIV/0!</v>
      </c>
    </row>
    <row r="16" spans="1:16" ht="20.100000000000001" customHeight="1" x14ac:dyDescent="0.25">
      <c r="A16" s="8" t="s">
        <v>182</v>
      </c>
      <c r="B16" s="19">
        <v>376.89000000000004</v>
      </c>
      <c r="C16" s="140">
        <v>260.65999999999991</v>
      </c>
      <c r="D16" s="247">
        <f t="shared" si="2"/>
        <v>4.1232974126141908E-2</v>
      </c>
      <c r="E16" s="215">
        <f t="shared" si="3"/>
        <v>2.9822092557633992E-2</v>
      </c>
      <c r="F16" s="52">
        <f t="shared" si="4"/>
        <v>-0.3083923691262706</v>
      </c>
      <c r="H16" s="19">
        <v>276.80700000000002</v>
      </c>
      <c r="I16" s="140">
        <v>150.54800000000003</v>
      </c>
      <c r="J16" s="247">
        <f t="shared" si="5"/>
        <v>5.6634324402127109E-2</v>
      </c>
      <c r="K16" s="215">
        <f t="shared" si="6"/>
        <v>3.2658561537747335E-2</v>
      </c>
      <c r="L16" s="52">
        <f t="shared" si="7"/>
        <v>-0.4561264707901172</v>
      </c>
      <c r="N16" s="27">
        <f t="shared" ref="N16:N19" si="18">(H16/B16)*10</f>
        <v>7.3445037013452197</v>
      </c>
      <c r="O16" s="152">
        <f t="shared" ref="O16:O19" si="19">(I16/C16)*10</f>
        <v>5.7756464359702333</v>
      </c>
      <c r="P16" s="52">
        <f t="shared" ref="P16:P19" si="20">(O16-N16)/N16</f>
        <v>-0.2136097045042859</v>
      </c>
    </row>
    <row r="17" spans="1:16" ht="20.100000000000001" customHeight="1" x14ac:dyDescent="0.25">
      <c r="A17" s="8" t="s">
        <v>164</v>
      </c>
      <c r="B17" s="19">
        <v>469.01</v>
      </c>
      <c r="C17" s="140">
        <v>455.98</v>
      </c>
      <c r="D17" s="247">
        <f t="shared" si="2"/>
        <v>5.1311197418084362E-2</v>
      </c>
      <c r="E17" s="215">
        <f t="shared" si="3"/>
        <v>5.2168640237972658E-2</v>
      </c>
      <c r="F17" s="52">
        <f t="shared" si="4"/>
        <v>-2.7781923626361855E-2</v>
      </c>
      <c r="H17" s="19">
        <v>216.46500000000003</v>
      </c>
      <c r="I17" s="140">
        <v>142.58500000000001</v>
      </c>
      <c r="J17" s="247">
        <f t="shared" si="5"/>
        <v>4.4288435739365133E-2</v>
      </c>
      <c r="K17" s="215">
        <f t="shared" si="6"/>
        <v>3.0931138220764823E-2</v>
      </c>
      <c r="L17" s="52">
        <f t="shared" si="7"/>
        <v>-0.34130228905365767</v>
      </c>
      <c r="N17" s="27">
        <f t="shared" si="18"/>
        <v>4.6153600136457653</v>
      </c>
      <c r="O17" s="152">
        <f t="shared" si="19"/>
        <v>3.1270011842624679</v>
      </c>
      <c r="P17" s="52">
        <f t="shared" si="20"/>
        <v>-0.32247946530342558</v>
      </c>
    </row>
    <row r="18" spans="1:16" ht="20.100000000000001" customHeight="1" x14ac:dyDescent="0.25">
      <c r="A18" s="8" t="s">
        <v>167</v>
      </c>
      <c r="B18" s="19">
        <v>130.97</v>
      </c>
      <c r="C18" s="140">
        <v>301.3300000000001</v>
      </c>
      <c r="D18" s="247">
        <f t="shared" si="2"/>
        <v>1.4328537826158309E-2</v>
      </c>
      <c r="E18" s="215">
        <f t="shared" si="3"/>
        <v>3.4475144442537624E-2</v>
      </c>
      <c r="F18" s="52">
        <f t="shared" si="4"/>
        <v>1.3007558982973209</v>
      </c>
      <c r="H18" s="19">
        <v>80.404000000000011</v>
      </c>
      <c r="I18" s="140">
        <v>123.79300000000002</v>
      </c>
      <c r="J18" s="247">
        <f t="shared" si="5"/>
        <v>1.6450545756532993E-2</v>
      </c>
      <c r="K18" s="215">
        <f t="shared" si="6"/>
        <v>2.6854566705916752E-2</v>
      </c>
      <c r="L18" s="52">
        <f t="shared" si="7"/>
        <v>0.53963733147604598</v>
      </c>
      <c r="N18" s="27">
        <f t="shared" si="18"/>
        <v>6.1391158280522262</v>
      </c>
      <c r="O18" s="152">
        <f t="shared" si="19"/>
        <v>4.1082202236750396</v>
      </c>
      <c r="P18" s="52">
        <f t="shared" si="20"/>
        <v>-0.33081239404168961</v>
      </c>
    </row>
    <row r="19" spans="1:16" ht="20.100000000000001" customHeight="1" x14ac:dyDescent="0.25">
      <c r="A19" s="8" t="s">
        <v>166</v>
      </c>
      <c r="B19" s="19">
        <v>194.43000000000004</v>
      </c>
      <c r="C19" s="140">
        <v>269.41999999999996</v>
      </c>
      <c r="D19" s="247">
        <f t="shared" si="2"/>
        <v>2.1271265248071776E-2</v>
      </c>
      <c r="E19" s="215">
        <f t="shared" si="3"/>
        <v>3.0824323551284248E-2</v>
      </c>
      <c r="F19" s="52">
        <f t="shared" si="4"/>
        <v>0.38569150851206041</v>
      </c>
      <c r="H19" s="19">
        <v>137.21999999999997</v>
      </c>
      <c r="I19" s="140">
        <v>119.264</v>
      </c>
      <c r="J19" s="247">
        <f t="shared" si="5"/>
        <v>2.8075019759109702E-2</v>
      </c>
      <c r="K19" s="215">
        <f t="shared" si="6"/>
        <v>2.5872085203642006E-2</v>
      </c>
      <c r="L19" s="52">
        <f t="shared" si="7"/>
        <v>-0.13085556041393367</v>
      </c>
      <c r="N19" s="27">
        <f t="shared" si="18"/>
        <v>7.057552846782901</v>
      </c>
      <c r="O19" s="152">
        <f t="shared" si="19"/>
        <v>4.4266943805211199</v>
      </c>
      <c r="P19" s="52">
        <f t="shared" si="20"/>
        <v>-0.3727720533415525</v>
      </c>
    </row>
    <row r="20" spans="1:16" ht="20.100000000000001" customHeight="1" x14ac:dyDescent="0.25">
      <c r="A20" s="8" t="s">
        <v>211</v>
      </c>
      <c r="B20" s="19">
        <v>188.1</v>
      </c>
      <c r="C20" s="140">
        <v>322.83000000000004</v>
      </c>
      <c r="D20" s="247">
        <f t="shared" si="2"/>
        <v>2.0578742957168647E-2</v>
      </c>
      <c r="E20" s="215">
        <f t="shared" si="3"/>
        <v>3.6934957954350443E-2</v>
      </c>
      <c r="F20" s="52">
        <f t="shared" si="4"/>
        <v>0.71626794258373228</v>
      </c>
      <c r="H20" s="19">
        <v>53.286999999999999</v>
      </c>
      <c r="I20" s="140">
        <v>117.89699999999999</v>
      </c>
      <c r="J20" s="247">
        <f t="shared" si="5"/>
        <v>1.0902445546594367E-2</v>
      </c>
      <c r="K20" s="215">
        <f t="shared" si="6"/>
        <v>2.5575540223820949E-2</v>
      </c>
      <c r="L20" s="52">
        <f t="shared" si="7"/>
        <v>1.2124908514271771</v>
      </c>
      <c r="N20" s="27">
        <f t="shared" ref="N20:N31" si="21">(H20/B20)*10</f>
        <v>2.8329080276448697</v>
      </c>
      <c r="O20" s="152">
        <f t="shared" ref="O20:O31" si="22">(I20/C20)*10</f>
        <v>3.6519840163553567</v>
      </c>
      <c r="P20" s="52">
        <f t="shared" ref="P20:P31" si="23">(O20-N20)/N20</f>
        <v>0.2891290436249791</v>
      </c>
    </row>
    <row r="21" spans="1:16" ht="20.100000000000001" customHeight="1" x14ac:dyDescent="0.25">
      <c r="A21" s="8" t="s">
        <v>171</v>
      </c>
      <c r="B21" s="19">
        <v>313.46999999999997</v>
      </c>
      <c r="C21" s="140">
        <v>162.75</v>
      </c>
      <c r="D21" s="247">
        <f t="shared" si="2"/>
        <v>3.4294622832448995E-2</v>
      </c>
      <c r="E21" s="215">
        <f t="shared" si="3"/>
        <v>1.8620216234769178E-2</v>
      </c>
      <c r="F21" s="52">
        <f t="shared" si="4"/>
        <v>-0.48081156091492006</v>
      </c>
      <c r="H21" s="19">
        <v>145.85300000000001</v>
      </c>
      <c r="I21" s="140">
        <v>116.17599999999999</v>
      </c>
      <c r="J21" s="247">
        <f t="shared" si="5"/>
        <v>2.9841319464549109E-2</v>
      </c>
      <c r="K21" s="215">
        <f t="shared" si="6"/>
        <v>2.5202201591580976E-2</v>
      </c>
      <c r="L21" s="52">
        <f t="shared" si="7"/>
        <v>-0.20347198892035145</v>
      </c>
      <c r="N21" s="27">
        <f t="shared" si="21"/>
        <v>4.6528535426037587</v>
      </c>
      <c r="O21" s="152">
        <f t="shared" si="22"/>
        <v>7.1383102918586783</v>
      </c>
      <c r="P21" s="52">
        <f t="shared" si="23"/>
        <v>0.5341790207873266</v>
      </c>
    </row>
    <row r="22" spans="1:16" ht="20.100000000000001" customHeight="1" x14ac:dyDescent="0.25">
      <c r="A22" s="8" t="s">
        <v>168</v>
      </c>
      <c r="B22" s="19">
        <v>228.00000000000003</v>
      </c>
      <c r="C22" s="140">
        <v>231.32999999999998</v>
      </c>
      <c r="D22" s="247">
        <f t="shared" si="2"/>
        <v>2.4943930857174123E-2</v>
      </c>
      <c r="E22" s="215">
        <f t="shared" si="3"/>
        <v>2.6466449287798181E-2</v>
      </c>
      <c r="F22" s="52">
        <f t="shared" si="4"/>
        <v>1.460526315789454E-2</v>
      </c>
      <c r="H22" s="19">
        <v>101.63099999999999</v>
      </c>
      <c r="I22" s="140">
        <v>105.45800000000001</v>
      </c>
      <c r="J22" s="247">
        <f t="shared" si="5"/>
        <v>2.0793560218175765E-2</v>
      </c>
      <c r="K22" s="215">
        <f t="shared" si="6"/>
        <v>2.2877132759304395E-2</v>
      </c>
      <c r="L22" s="52">
        <f t="shared" si="7"/>
        <v>3.7655833357932392E-2</v>
      </c>
      <c r="N22" s="27">
        <f t="shared" ref="N22:N24" si="24">(H22/B22)*10</f>
        <v>4.4574999999999987</v>
      </c>
      <c r="O22" s="152">
        <f t="shared" ref="O22:O24" si="25">(I22/C22)*10</f>
        <v>4.5587688583408994</v>
      </c>
      <c r="P22" s="52">
        <f t="shared" ref="P22:P24" si="26">(O22-N22)/N22</f>
        <v>2.2718756778665337E-2</v>
      </c>
    </row>
    <row r="23" spans="1:16" ht="20.100000000000001" customHeight="1" x14ac:dyDescent="0.25">
      <c r="A23" s="8" t="s">
        <v>179</v>
      </c>
      <c r="B23" s="19">
        <v>193.67999999999998</v>
      </c>
      <c r="C23" s="140">
        <v>74.13</v>
      </c>
      <c r="D23" s="247">
        <f t="shared" si="2"/>
        <v>2.1189212843936329E-2</v>
      </c>
      <c r="E23" s="215">
        <f t="shared" si="3"/>
        <v>8.4812081688690581E-3</v>
      </c>
      <c r="F23" s="52">
        <f t="shared" si="4"/>
        <v>-0.61725526641883521</v>
      </c>
      <c r="H23" s="19">
        <v>140.65299999999999</v>
      </c>
      <c r="I23" s="140">
        <v>56.122</v>
      </c>
      <c r="J23" s="247">
        <f t="shared" si="5"/>
        <v>2.8777406749585028E-2</v>
      </c>
      <c r="K23" s="215">
        <f t="shared" si="6"/>
        <v>1.2174614014277541E-2</v>
      </c>
      <c r="L23" s="52">
        <f t="shared" si="7"/>
        <v>-0.60098966961245048</v>
      </c>
      <c r="N23" s="27">
        <f t="shared" si="24"/>
        <v>7.2621334159438256</v>
      </c>
      <c r="O23" s="152">
        <f t="shared" si="25"/>
        <v>7.5707540806690954</v>
      </c>
      <c r="P23" s="52">
        <f t="shared" si="26"/>
        <v>4.2497245237563548E-2</v>
      </c>
    </row>
    <row r="24" spans="1:16" ht="20.100000000000001" customHeight="1" x14ac:dyDescent="0.25">
      <c r="A24" s="8" t="s">
        <v>187</v>
      </c>
      <c r="B24" s="19">
        <v>47.06</v>
      </c>
      <c r="C24" s="140">
        <v>176.9</v>
      </c>
      <c r="D24" s="247">
        <f t="shared" si="2"/>
        <v>5.1485148514851496E-3</v>
      </c>
      <c r="E24" s="215">
        <f t="shared" si="3"/>
        <v>2.0239116755334362E-2</v>
      </c>
      <c r="F24" s="52">
        <f t="shared" si="4"/>
        <v>2.7590310242243943</v>
      </c>
      <c r="H24" s="19">
        <v>24.837000000000003</v>
      </c>
      <c r="I24" s="140">
        <v>52.039000000000001</v>
      </c>
      <c r="J24" s="247">
        <f t="shared" si="5"/>
        <v>5.0816154041466834E-3</v>
      </c>
      <c r="K24" s="215">
        <f t="shared" si="6"/>
        <v>1.1288883836801772E-2</v>
      </c>
      <c r="L24" s="52">
        <f t="shared" si="7"/>
        <v>1.0952208398759913</v>
      </c>
      <c r="N24" s="27">
        <f t="shared" si="24"/>
        <v>5.2777305567360822</v>
      </c>
      <c r="O24" s="152">
        <f t="shared" si="25"/>
        <v>2.9417184850197851</v>
      </c>
      <c r="P24" s="52">
        <f t="shared" si="26"/>
        <v>-0.44261677374469111</v>
      </c>
    </row>
    <row r="25" spans="1:16" ht="20.100000000000001" customHeight="1" x14ac:dyDescent="0.25">
      <c r="A25" s="8" t="s">
        <v>177</v>
      </c>
      <c r="B25" s="19">
        <v>67.430000000000007</v>
      </c>
      <c r="C25" s="140">
        <v>66.709999999999994</v>
      </c>
      <c r="D25" s="247">
        <f t="shared" si="2"/>
        <v>7.3770581478037325E-3</v>
      </c>
      <c r="E25" s="215">
        <f t="shared" si="3"/>
        <v>7.6322864824666771E-3</v>
      </c>
      <c r="F25" s="52">
        <f t="shared" si="4"/>
        <v>-1.06777398783926E-2</v>
      </c>
      <c r="H25" s="19">
        <v>21.768999999999998</v>
      </c>
      <c r="I25" s="140">
        <v>34.524999999999999</v>
      </c>
      <c r="J25" s="247">
        <f t="shared" si="5"/>
        <v>4.4539069023178781E-3</v>
      </c>
      <c r="K25" s="215">
        <f t="shared" si="6"/>
        <v>7.4895504230592658E-3</v>
      </c>
      <c r="L25" s="52">
        <f t="shared" si="7"/>
        <v>0.58597087601635356</v>
      </c>
      <c r="N25" s="27">
        <f t="shared" ref="N25:N29" si="27">(H25/B25)*10</f>
        <v>3.2283849918433924</v>
      </c>
      <c r="O25" s="152">
        <f t="shared" ref="O25:O29" si="28">(I25/C25)*10</f>
        <v>5.1753859991005848</v>
      </c>
      <c r="P25" s="52">
        <f t="shared" ref="P25:P29" si="29">(O25-N25)/N25</f>
        <v>0.60308823519386523</v>
      </c>
    </row>
    <row r="26" spans="1:16" ht="20.100000000000001" customHeight="1" x14ac:dyDescent="0.25">
      <c r="A26" s="8" t="s">
        <v>174</v>
      </c>
      <c r="B26" s="19">
        <v>110.30000000000001</v>
      </c>
      <c r="C26" s="140">
        <v>39.889999999999993</v>
      </c>
      <c r="D26" s="247">
        <f t="shared" si="2"/>
        <v>1.2067173568185551E-2</v>
      </c>
      <c r="E26" s="215">
        <f t="shared" si="3"/>
        <v>4.5638121388936548E-3</v>
      </c>
      <c r="F26" s="52">
        <f t="shared" si="4"/>
        <v>-0.63834995466908451</v>
      </c>
      <c r="H26" s="19">
        <v>96.242999999999981</v>
      </c>
      <c r="I26" s="140">
        <v>33.293999999999997</v>
      </c>
      <c r="J26" s="247">
        <f t="shared" si="5"/>
        <v>1.9691182966593754E-2</v>
      </c>
      <c r="K26" s="215">
        <f t="shared" si="6"/>
        <v>7.2225080893652477E-3</v>
      </c>
      <c r="L26" s="52">
        <f t="shared" ref="L26:L30" si="30">(I26-H26)/H26</f>
        <v>-0.6540631526448677</v>
      </c>
      <c r="N26" s="27">
        <f t="shared" si="27"/>
        <v>8.7255666364460538</v>
      </c>
      <c r="O26" s="152">
        <f t="shared" si="28"/>
        <v>8.3464527450488841</v>
      </c>
      <c r="P26" s="52">
        <f t="shared" si="29"/>
        <v>-4.3448627142865272E-2</v>
      </c>
    </row>
    <row r="27" spans="1:16" ht="20.100000000000001" customHeight="1" x14ac:dyDescent="0.25">
      <c r="A27" s="8" t="s">
        <v>178</v>
      </c>
      <c r="B27" s="19">
        <v>82.560000000000016</v>
      </c>
      <c r="C27" s="140">
        <v>72.14</v>
      </c>
      <c r="D27" s="247">
        <f t="shared" si="2"/>
        <v>9.0323286472293682E-3</v>
      </c>
      <c r="E27" s="215">
        <f t="shared" si="3"/>
        <v>8.2535324066128936E-3</v>
      </c>
      <c r="F27" s="52">
        <f t="shared" si="4"/>
        <v>-0.12621124031007769</v>
      </c>
      <c r="H27" s="19">
        <v>36.582999999999998</v>
      </c>
      <c r="I27" s="140">
        <v>32.335999999999991</v>
      </c>
      <c r="J27" s="247">
        <f t="shared" si="5"/>
        <v>7.4848305483713046E-3</v>
      </c>
      <c r="K27" s="215">
        <f t="shared" si="6"/>
        <v>7.0146879791468317E-3</v>
      </c>
      <c r="L27" s="52">
        <f t="shared" si="30"/>
        <v>-0.11609217396058298</v>
      </c>
      <c r="N27" s="27">
        <f t="shared" si="27"/>
        <v>4.4310804263565879</v>
      </c>
      <c r="O27" s="152">
        <f t="shared" si="28"/>
        <v>4.4823953423897969</v>
      </c>
      <c r="P27" s="52">
        <f t="shared" si="29"/>
        <v>1.1580678095568241E-2</v>
      </c>
    </row>
    <row r="28" spans="1:16" ht="20.100000000000001" customHeight="1" x14ac:dyDescent="0.25">
      <c r="A28" s="8" t="s">
        <v>198</v>
      </c>
      <c r="B28" s="19">
        <v>52.169999999999995</v>
      </c>
      <c r="C28" s="140">
        <v>58.580000000000013</v>
      </c>
      <c r="D28" s="247">
        <f t="shared" si="2"/>
        <v>5.7075652316612886E-3</v>
      </c>
      <c r="E28" s="215">
        <f t="shared" si="3"/>
        <v>6.7021337452090853E-3</v>
      </c>
      <c r="F28" s="52">
        <f t="shared" si="4"/>
        <v>0.12286754839946365</v>
      </c>
      <c r="H28" s="19">
        <v>26.297000000000001</v>
      </c>
      <c r="I28" s="140">
        <v>29.540000000000006</v>
      </c>
      <c r="J28" s="247">
        <f t="shared" si="5"/>
        <v>5.3803293587327506E-3</v>
      </c>
      <c r="K28" s="215">
        <f t="shared" si="6"/>
        <v>6.4081482837703334E-3</v>
      </c>
      <c r="L28" s="52">
        <f t="shared" si="30"/>
        <v>0.12332205194508901</v>
      </c>
      <c r="N28" s="27">
        <f t="shared" ref="N28" si="31">(H28/B28)*10</f>
        <v>5.0406363810619137</v>
      </c>
      <c r="O28" s="152">
        <f t="shared" ref="O28" si="32">(I28/C28)*10</f>
        <v>5.0426766814612503</v>
      </c>
      <c r="P28" s="52">
        <f t="shared" ref="P28" si="33">(O28-N28)/N28</f>
        <v>4.0477039903178406E-4</v>
      </c>
    </row>
    <row r="29" spans="1:16" ht="20.100000000000001" customHeight="1" x14ac:dyDescent="0.25">
      <c r="A29" s="8" t="s">
        <v>185</v>
      </c>
      <c r="B29" s="19">
        <v>190.00999999999996</v>
      </c>
      <c r="C29" s="140">
        <v>64.08</v>
      </c>
      <c r="D29" s="247">
        <f t="shared" si="2"/>
        <v>2.0787703079700234E-2</v>
      </c>
      <c r="E29" s="215">
        <f t="shared" si="3"/>
        <v>7.3313883645100397E-3</v>
      </c>
      <c r="F29" s="52">
        <f t="shared" si="4"/>
        <v>-0.6627545918635861</v>
      </c>
      <c r="H29" s="19">
        <v>37.262999999999998</v>
      </c>
      <c r="I29" s="140">
        <v>28.371999999999996</v>
      </c>
      <c r="J29" s="247">
        <f t="shared" si="5"/>
        <v>7.623957595712761E-3</v>
      </c>
      <c r="K29" s="215">
        <f t="shared" si="6"/>
        <v>6.1547726170322224E-3</v>
      </c>
      <c r="L29" s="52">
        <f t="shared" si="30"/>
        <v>-0.23860129350830589</v>
      </c>
      <c r="N29" s="27">
        <f t="shared" si="27"/>
        <v>1.9611073101415719</v>
      </c>
      <c r="O29" s="152">
        <f t="shared" si="28"/>
        <v>4.4275905118601742</v>
      </c>
      <c r="P29" s="52">
        <f t="shared" si="29"/>
        <v>1.2576992543771341</v>
      </c>
    </row>
    <row r="30" spans="1:16" ht="20.100000000000001" customHeight="1" x14ac:dyDescent="0.25">
      <c r="A30" s="8" t="s">
        <v>201</v>
      </c>
      <c r="B30" s="19">
        <v>57.3</v>
      </c>
      <c r="C30" s="140">
        <v>104.05</v>
      </c>
      <c r="D30" s="247">
        <f t="shared" si="2"/>
        <v>6.2688036759477065E-3</v>
      </c>
      <c r="E30" s="215">
        <f t="shared" si="3"/>
        <v>1.1904353297866254E-2</v>
      </c>
      <c r="F30" s="52">
        <f t="shared" si="4"/>
        <v>0.81588132635253063</v>
      </c>
      <c r="H30" s="19">
        <v>13.420999999999999</v>
      </c>
      <c r="I30" s="140">
        <v>28.254999999999999</v>
      </c>
      <c r="J30" s="247">
        <f t="shared" si="5"/>
        <v>2.7459177976024733E-3</v>
      </c>
      <c r="K30" s="215">
        <f t="shared" si="6"/>
        <v>6.1293916641141071E-3</v>
      </c>
      <c r="L30" s="52">
        <f t="shared" si="30"/>
        <v>1.1052827658147679</v>
      </c>
      <c r="N30" s="27">
        <f t="shared" ref="N30" si="34">(H30/B30)*10</f>
        <v>2.3422338568935426</v>
      </c>
      <c r="O30" s="152">
        <f t="shared" ref="O30" si="35">(I30/C30)*10</f>
        <v>2.7155213839500241</v>
      </c>
      <c r="P30" s="52">
        <f t="shared" ref="P30" si="36">(O30-N30)/N30</f>
        <v>0.15937244095325528</v>
      </c>
    </row>
    <row r="31" spans="1:16" ht="20.100000000000001" customHeight="1" x14ac:dyDescent="0.25">
      <c r="A31" s="8" t="s">
        <v>202</v>
      </c>
      <c r="B31" s="19">
        <v>131.72999999999999</v>
      </c>
      <c r="C31" s="140">
        <v>128.01000000000002</v>
      </c>
      <c r="D31" s="247">
        <f t="shared" si="2"/>
        <v>1.4411684262348888E-2</v>
      </c>
      <c r="E31" s="215">
        <f t="shared" si="3"/>
        <v>1.4645615239402783E-2</v>
      </c>
      <c r="F31" s="52">
        <f t="shared" si="4"/>
        <v>-2.8239580961056485E-2</v>
      </c>
      <c r="H31" s="19">
        <v>26.630000000000006</v>
      </c>
      <c r="I31" s="140">
        <v>23.92</v>
      </c>
      <c r="J31" s="247">
        <f t="shared" si="5"/>
        <v>5.4484606922102592E-3</v>
      </c>
      <c r="K31" s="215">
        <f t="shared" si="6"/>
        <v>5.1889948188147041E-3</v>
      </c>
      <c r="L31" s="52">
        <f t="shared" si="7"/>
        <v>-0.10176492677431483</v>
      </c>
      <c r="N31" s="27">
        <f t="shared" si="21"/>
        <v>2.0215592499810224</v>
      </c>
      <c r="O31" s="152">
        <f t="shared" si="22"/>
        <v>1.8686040153113037</v>
      </c>
      <c r="P31" s="52">
        <f t="shared" si="23"/>
        <v>-7.5662009249125195E-2</v>
      </c>
    </row>
    <row r="32" spans="1:16" ht="20.100000000000001" customHeight="1" thickBot="1" x14ac:dyDescent="0.3">
      <c r="A32" s="8" t="s">
        <v>17</v>
      </c>
      <c r="B32" s="19">
        <f>B33-SUM(B7:B31)</f>
        <v>1974.5899999999947</v>
      </c>
      <c r="C32" s="140">
        <f>C33-SUM(C7:C31)</f>
        <v>846.52999999999975</v>
      </c>
      <c r="D32" s="247">
        <f t="shared" si="2"/>
        <v>0.21602647557573382</v>
      </c>
      <c r="E32" s="215">
        <f t="shared" si="3"/>
        <v>9.6851438704879556E-2</v>
      </c>
      <c r="F32" s="52">
        <f t="shared" si="4"/>
        <v>-0.57128821679437147</v>
      </c>
      <c r="H32" s="19">
        <f>H33-SUM(H7:H31)</f>
        <v>711.570999999999</v>
      </c>
      <c r="I32" s="140">
        <f>I33-SUM(I7:I31)</f>
        <v>348.80699999999888</v>
      </c>
      <c r="J32" s="247">
        <f t="shared" si="5"/>
        <v>0.14558642971148103</v>
      </c>
      <c r="K32" s="215">
        <f t="shared" si="6"/>
        <v>7.566712858554743E-2</v>
      </c>
      <c r="L32" s="52">
        <f t="shared" ref="L32:L33" si="37">(I32-H32)/H32</f>
        <v>-0.50980717314224533</v>
      </c>
      <c r="N32" s="27">
        <f t="shared" si="0"/>
        <v>3.6036392364997338</v>
      </c>
      <c r="O32" s="152">
        <f t="shared" si="1"/>
        <v>4.1204328257710774</v>
      </c>
      <c r="P32" s="52">
        <f t="shared" si="8"/>
        <v>0.14340880297810069</v>
      </c>
    </row>
    <row r="33" spans="1:16" ht="26.25" customHeight="1" thickBot="1" x14ac:dyDescent="0.3">
      <c r="A33" s="12" t="s">
        <v>18</v>
      </c>
      <c r="B33" s="17">
        <v>9140.4999999999982</v>
      </c>
      <c r="C33" s="145">
        <v>8740.5</v>
      </c>
      <c r="D33" s="243">
        <f>SUM(D7:D32)</f>
        <v>0.99999999999999978</v>
      </c>
      <c r="E33" s="244">
        <f>SUM(E7:E32)</f>
        <v>1.0000000000000002</v>
      </c>
      <c r="F33" s="57">
        <f t="shared" si="4"/>
        <v>-4.3761282205568436E-2</v>
      </c>
      <c r="G33" s="1"/>
      <c r="H33" s="17">
        <v>4887.6189999999988</v>
      </c>
      <c r="I33" s="145">
        <v>4609.7560000000012</v>
      </c>
      <c r="J33" s="243">
        <f>SUM(J7:J32)</f>
        <v>1.0000000000000002</v>
      </c>
      <c r="K33" s="244">
        <f>SUM(K7:K32)</f>
        <v>0.99999999999999967</v>
      </c>
      <c r="L33" s="57">
        <f t="shared" si="37"/>
        <v>-5.6850380522703921E-2</v>
      </c>
      <c r="N33" s="29">
        <f t="shared" si="0"/>
        <v>5.3472118593074764</v>
      </c>
      <c r="O33" s="146">
        <f t="shared" si="1"/>
        <v>5.2740186488187195</v>
      </c>
      <c r="P33" s="57">
        <f t="shared" si="8"/>
        <v>-1.3688107450120047E-2</v>
      </c>
    </row>
    <row r="35" spans="1:16" ht="15.75" thickBot="1" x14ac:dyDescent="0.3"/>
    <row r="36" spans="1:16" x14ac:dyDescent="0.25">
      <c r="A36" s="353" t="s">
        <v>2</v>
      </c>
      <c r="B36" s="347" t="s">
        <v>1</v>
      </c>
      <c r="C36" s="340"/>
      <c r="D36" s="347" t="s">
        <v>104</v>
      </c>
      <c r="E36" s="340"/>
      <c r="F36" s="130" t="s">
        <v>0</v>
      </c>
      <c r="H36" s="356" t="s">
        <v>19</v>
      </c>
      <c r="I36" s="357"/>
      <c r="J36" s="347" t="s">
        <v>104</v>
      </c>
      <c r="K36" s="345"/>
      <c r="L36" s="130" t="s">
        <v>0</v>
      </c>
      <c r="N36" s="339" t="s">
        <v>22</v>
      </c>
      <c r="O36" s="340"/>
      <c r="P36" s="130" t="s">
        <v>0</v>
      </c>
    </row>
    <row r="37" spans="1:16" x14ac:dyDescent="0.25">
      <c r="A37" s="354"/>
      <c r="B37" s="348" t="str">
        <f>B5</f>
        <v>jan-maio</v>
      </c>
      <c r="C37" s="342"/>
      <c r="D37" s="348" t="str">
        <f>B5</f>
        <v>jan-maio</v>
      </c>
      <c r="E37" s="342"/>
      <c r="F37" s="131" t="str">
        <f>F5</f>
        <v>2023/2022</v>
      </c>
      <c r="H37" s="337" t="str">
        <f>B5</f>
        <v>jan-maio</v>
      </c>
      <c r="I37" s="342"/>
      <c r="J37" s="348" t="str">
        <f>B5</f>
        <v>jan-maio</v>
      </c>
      <c r="K37" s="338"/>
      <c r="L37" s="131" t="str">
        <f>F37</f>
        <v>2023/2022</v>
      </c>
      <c r="N37" s="337" t="str">
        <f>B5</f>
        <v>jan-maio</v>
      </c>
      <c r="O37" s="338"/>
      <c r="P37" s="131" t="str">
        <f>P5</f>
        <v>2023/2022</v>
      </c>
    </row>
    <row r="38" spans="1:16" ht="19.5" customHeight="1" thickBot="1" x14ac:dyDescent="0.3">
      <c r="A38" s="355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175</v>
      </c>
      <c r="B39" s="39">
        <v>664.42</v>
      </c>
      <c r="C39" s="147">
        <v>1426.16</v>
      </c>
      <c r="D39" s="247">
        <f t="shared" ref="D39:D55" si="38">B39/$B$56</f>
        <v>0.25352865085149334</v>
      </c>
      <c r="E39" s="246">
        <f t="shared" ref="E39:E55" si="39">C39/$C$56</f>
        <v>0.35685224571500063</v>
      </c>
      <c r="F39" s="52">
        <f>(C39-B39)/B39</f>
        <v>1.1464736160862108</v>
      </c>
      <c r="H39" s="39">
        <v>157.595</v>
      </c>
      <c r="I39" s="147">
        <v>730.6930000000001</v>
      </c>
      <c r="J39" s="247">
        <f t="shared" ref="J39:J55" si="40">H39/$H$56</f>
        <v>9.7061278034569959E-2</v>
      </c>
      <c r="K39" s="246">
        <f t="shared" ref="K39:K55" si="41">I39/$I$56</f>
        <v>0.38983474945661617</v>
      </c>
      <c r="L39" s="52">
        <f>(I39-H39)/H39</f>
        <v>3.6365240013959839</v>
      </c>
      <c r="N39" s="27">
        <f t="shared" ref="N39:N56" si="42">(H39/B39)*10</f>
        <v>2.3719183648896784</v>
      </c>
      <c r="O39" s="151">
        <f t="shared" ref="O39:O56" si="43">(I39/C39)*10</f>
        <v>5.1234994671004666</v>
      </c>
      <c r="P39" s="61">
        <f t="shared" si="8"/>
        <v>1.1600656847811743</v>
      </c>
    </row>
    <row r="40" spans="1:16" ht="20.100000000000001" customHeight="1" x14ac:dyDescent="0.25">
      <c r="A40" s="38" t="s">
        <v>172</v>
      </c>
      <c r="B40" s="19">
        <v>147.04999999999998</v>
      </c>
      <c r="C40" s="140">
        <v>625.95000000000005</v>
      </c>
      <c r="D40" s="247">
        <f t="shared" si="38"/>
        <v>5.6111176827476739E-2</v>
      </c>
      <c r="E40" s="215">
        <f t="shared" si="39"/>
        <v>0.1566245464781684</v>
      </c>
      <c r="F40" s="52">
        <f t="shared" ref="F40:F56" si="44">(C40-B40)/B40</f>
        <v>3.2567154029241765</v>
      </c>
      <c r="H40" s="19">
        <v>72.733000000000004</v>
      </c>
      <c r="I40" s="140">
        <v>266.70200000000006</v>
      </c>
      <c r="J40" s="247">
        <f t="shared" si="40"/>
        <v>4.479557051485375E-2</v>
      </c>
      <c r="K40" s="215">
        <f t="shared" si="41"/>
        <v>0.14228917938118807</v>
      </c>
      <c r="L40" s="52">
        <f t="shared" ref="L40:L56" si="45">(I40-H40)/H40</f>
        <v>2.6668637344809101</v>
      </c>
      <c r="N40" s="27">
        <f t="shared" si="42"/>
        <v>4.9461407684461083</v>
      </c>
      <c r="O40" s="152">
        <f t="shared" si="43"/>
        <v>4.2607556514098572</v>
      </c>
      <c r="P40" s="52">
        <f t="shared" si="8"/>
        <v>-0.13856967464587008</v>
      </c>
    </row>
    <row r="41" spans="1:16" ht="20.100000000000001" customHeight="1" x14ac:dyDescent="0.25">
      <c r="A41" s="38" t="s">
        <v>169</v>
      </c>
      <c r="B41" s="19">
        <v>494.23</v>
      </c>
      <c r="C41" s="140">
        <v>282.39999999999998</v>
      </c>
      <c r="D41" s="247">
        <f t="shared" si="38"/>
        <v>0.18858773834371867</v>
      </c>
      <c r="E41" s="215">
        <f t="shared" si="39"/>
        <v>7.0661829100462897E-2</v>
      </c>
      <c r="F41" s="52">
        <f t="shared" si="44"/>
        <v>-0.42860611456204606</v>
      </c>
      <c r="H41" s="19">
        <v>731.72199999999987</v>
      </c>
      <c r="I41" s="140">
        <v>186.51700000000005</v>
      </c>
      <c r="J41" s="247">
        <f t="shared" si="40"/>
        <v>0.45066069663384994</v>
      </c>
      <c r="K41" s="215">
        <f t="shared" si="41"/>
        <v>9.9509380771951678E-2</v>
      </c>
      <c r="L41" s="52">
        <f t="shared" si="45"/>
        <v>-0.74509854835579625</v>
      </c>
      <c r="N41" s="27">
        <f t="shared" si="42"/>
        <v>14.805293082168218</v>
      </c>
      <c r="O41" s="152">
        <f t="shared" si="43"/>
        <v>6.6047096317280474</v>
      </c>
      <c r="P41" s="52">
        <f t="shared" si="8"/>
        <v>-0.55389538085653378</v>
      </c>
    </row>
    <row r="42" spans="1:16" ht="20.100000000000001" customHeight="1" x14ac:dyDescent="0.25">
      <c r="A42" s="38" t="s">
        <v>193</v>
      </c>
      <c r="B42" s="19">
        <v>46.47</v>
      </c>
      <c r="C42" s="140">
        <v>203.75</v>
      </c>
      <c r="D42" s="247">
        <f t="shared" si="38"/>
        <v>1.7731971351056402E-2</v>
      </c>
      <c r="E42" s="215">
        <f t="shared" si="39"/>
        <v>5.098210934567747E-2</v>
      </c>
      <c r="F42" s="52">
        <f t="shared" ref="F42:F44" si="46">(C42-B42)/B42</f>
        <v>3.3845491715085001</v>
      </c>
      <c r="H42" s="19">
        <v>30.322000000000003</v>
      </c>
      <c r="I42" s="140">
        <v>165.864</v>
      </c>
      <c r="J42" s="247">
        <f t="shared" si="40"/>
        <v>1.8675034566859549E-2</v>
      </c>
      <c r="K42" s="215">
        <f t="shared" si="41"/>
        <v>8.8490721662684846E-2</v>
      </c>
      <c r="L42" s="52">
        <f t="shared" ref="L42:L54" si="47">(I42-H42)/H42</f>
        <v>4.4700877250840971</v>
      </c>
      <c r="N42" s="27">
        <f t="shared" si="42"/>
        <v>6.5250699375941483</v>
      </c>
      <c r="O42" s="152">
        <f t="shared" si="43"/>
        <v>8.1405644171779148</v>
      </c>
      <c r="P42" s="52">
        <f t="shared" ref="P42:P45" si="48">(O42-N42)/N42</f>
        <v>0.24758270716396547</v>
      </c>
    </row>
    <row r="43" spans="1:16" ht="20.100000000000001" customHeight="1" x14ac:dyDescent="0.25">
      <c r="A43" s="38" t="s">
        <v>164</v>
      </c>
      <c r="B43" s="19">
        <v>469.01</v>
      </c>
      <c r="C43" s="140">
        <v>455.98</v>
      </c>
      <c r="D43" s="247">
        <f t="shared" si="38"/>
        <v>0.17896431855732653</v>
      </c>
      <c r="E43" s="215">
        <f t="shared" si="39"/>
        <v>0.1140948329788565</v>
      </c>
      <c r="F43" s="52">
        <f t="shared" si="46"/>
        <v>-2.7781923626361855E-2</v>
      </c>
      <c r="H43" s="19">
        <v>216.46500000000003</v>
      </c>
      <c r="I43" s="140">
        <v>142.58500000000001</v>
      </c>
      <c r="J43" s="247">
        <f t="shared" si="40"/>
        <v>0.1333187572559611</v>
      </c>
      <c r="K43" s="215">
        <f t="shared" si="41"/>
        <v>7.6071055492897305E-2</v>
      </c>
      <c r="L43" s="52">
        <f t="shared" si="47"/>
        <v>-0.34130228905365767</v>
      </c>
      <c r="N43" s="27">
        <f t="shared" si="42"/>
        <v>4.6153600136457653</v>
      </c>
      <c r="O43" s="152">
        <f t="shared" si="43"/>
        <v>3.1270011842624679</v>
      </c>
      <c r="P43" s="52">
        <f t="shared" si="48"/>
        <v>-0.32247946530342558</v>
      </c>
    </row>
    <row r="44" spans="1:16" ht="20.100000000000001" customHeight="1" x14ac:dyDescent="0.25">
      <c r="A44" s="38" t="s">
        <v>167</v>
      </c>
      <c r="B44" s="19">
        <v>130.97</v>
      </c>
      <c r="C44" s="140">
        <v>301.3300000000001</v>
      </c>
      <c r="D44" s="247">
        <f t="shared" si="38"/>
        <v>4.9975388161133144E-2</v>
      </c>
      <c r="E44" s="215">
        <f t="shared" si="39"/>
        <v>7.5398473664456428E-2</v>
      </c>
      <c r="F44" s="52">
        <f t="shared" si="46"/>
        <v>1.3007558982973209</v>
      </c>
      <c r="H44" s="19">
        <v>80.404000000000011</v>
      </c>
      <c r="I44" s="140">
        <v>123.79300000000002</v>
      </c>
      <c r="J44" s="247">
        <f t="shared" si="40"/>
        <v>4.9520067255252792E-2</v>
      </c>
      <c r="K44" s="215">
        <f t="shared" si="41"/>
        <v>6.604526543908712E-2</v>
      </c>
      <c r="L44" s="52">
        <f t="shared" si="47"/>
        <v>0.53963733147604598</v>
      </c>
      <c r="N44" s="27">
        <f t="shared" si="42"/>
        <v>6.1391158280522262</v>
      </c>
      <c r="O44" s="152">
        <f t="shared" si="43"/>
        <v>4.1082202236750396</v>
      </c>
      <c r="P44" s="52">
        <f t="shared" si="48"/>
        <v>-0.33081239404168961</v>
      </c>
    </row>
    <row r="45" spans="1:16" ht="20.100000000000001" customHeight="1" x14ac:dyDescent="0.25">
      <c r="A45" s="38" t="s">
        <v>187</v>
      </c>
      <c r="B45" s="19">
        <v>47.06</v>
      </c>
      <c r="C45" s="140">
        <v>176.9</v>
      </c>
      <c r="D45" s="247">
        <f t="shared" si="38"/>
        <v>1.7957102900381199E-2</v>
      </c>
      <c r="E45" s="215">
        <f t="shared" si="39"/>
        <v>4.426373076441887E-2</v>
      </c>
      <c r="F45" s="52">
        <f t="shared" ref="F45:F54" si="49">(C45-B45)/B45</f>
        <v>2.7590310242243943</v>
      </c>
      <c r="H45" s="19">
        <v>24.837000000000003</v>
      </c>
      <c r="I45" s="140">
        <v>52.039000000000001</v>
      </c>
      <c r="J45" s="247">
        <f t="shared" si="40"/>
        <v>1.5296874663184837E-2</v>
      </c>
      <c r="K45" s="215">
        <f t="shared" si="41"/>
        <v>2.7763521105269719E-2</v>
      </c>
      <c r="L45" s="52">
        <f t="shared" si="47"/>
        <v>1.0952208398759913</v>
      </c>
      <c r="N45" s="27">
        <f t="shared" si="42"/>
        <v>5.2777305567360822</v>
      </c>
      <c r="O45" s="152">
        <f t="shared" si="43"/>
        <v>2.9417184850197851</v>
      </c>
      <c r="P45" s="52">
        <f t="shared" si="48"/>
        <v>-0.44261677374469111</v>
      </c>
    </row>
    <row r="46" spans="1:16" ht="20.100000000000001" customHeight="1" x14ac:dyDescent="0.25">
      <c r="A46" s="38" t="s">
        <v>177</v>
      </c>
      <c r="B46" s="19">
        <v>67.430000000000007</v>
      </c>
      <c r="C46" s="140">
        <v>66.709999999999994</v>
      </c>
      <c r="D46" s="247">
        <f t="shared" si="38"/>
        <v>2.5729865035544079E-2</v>
      </c>
      <c r="E46" s="215">
        <f t="shared" si="39"/>
        <v>1.6692105592393341E-2</v>
      </c>
      <c r="F46" s="52">
        <f t="shared" si="49"/>
        <v>-1.06777398783926E-2</v>
      </c>
      <c r="H46" s="19">
        <v>21.768999999999998</v>
      </c>
      <c r="I46" s="140">
        <v>34.524999999999999</v>
      </c>
      <c r="J46" s="247">
        <f t="shared" si="40"/>
        <v>1.3407322323262498E-2</v>
      </c>
      <c r="K46" s="215">
        <f t="shared" si="41"/>
        <v>1.8419561601096042E-2</v>
      </c>
      <c r="L46" s="52">
        <f t="shared" si="47"/>
        <v>0.58597087601635356</v>
      </c>
      <c r="N46" s="27">
        <f t="shared" ref="N46:N55" si="50">(H46/B46)*10</f>
        <v>3.2283849918433924</v>
      </c>
      <c r="O46" s="152">
        <f t="shared" ref="O46:O55" si="51">(I46/C46)*10</f>
        <v>5.1753859991005848</v>
      </c>
      <c r="P46" s="52">
        <f t="shared" ref="P46:P55" si="52">(O46-N46)/N46</f>
        <v>0.60308823519386523</v>
      </c>
    </row>
    <row r="47" spans="1:16" ht="20.100000000000001" customHeight="1" x14ac:dyDescent="0.25">
      <c r="A47" s="38" t="s">
        <v>174</v>
      </c>
      <c r="B47" s="19">
        <v>110.30000000000001</v>
      </c>
      <c r="C47" s="140">
        <v>39.889999999999993</v>
      </c>
      <c r="D47" s="247">
        <f t="shared" si="38"/>
        <v>4.2088152356822069E-2</v>
      </c>
      <c r="E47" s="215">
        <f t="shared" si="39"/>
        <v>9.9812335793819582E-3</v>
      </c>
      <c r="F47" s="52">
        <f t="shared" si="49"/>
        <v>-0.63834995466908451</v>
      </c>
      <c r="H47" s="19">
        <v>96.242999999999981</v>
      </c>
      <c r="I47" s="140">
        <v>33.293999999999997</v>
      </c>
      <c r="J47" s="247">
        <f t="shared" si="40"/>
        <v>5.9275158360868774E-2</v>
      </c>
      <c r="K47" s="215">
        <f t="shared" si="41"/>
        <v>1.7762806196868694E-2</v>
      </c>
      <c r="L47" s="52">
        <f t="shared" si="47"/>
        <v>-0.6540631526448677</v>
      </c>
      <c r="N47" s="27">
        <f t="shared" si="50"/>
        <v>8.7255666364460538</v>
      </c>
      <c r="O47" s="152">
        <f t="shared" si="51"/>
        <v>8.3464527450488841</v>
      </c>
      <c r="P47" s="52">
        <f t="shared" si="52"/>
        <v>-4.3448627142865272E-2</v>
      </c>
    </row>
    <row r="48" spans="1:16" ht="20.100000000000001" customHeight="1" x14ac:dyDescent="0.25">
      <c r="A48" s="38" t="s">
        <v>178</v>
      </c>
      <c r="B48" s="19">
        <v>82.560000000000016</v>
      </c>
      <c r="C48" s="140">
        <v>72.14</v>
      </c>
      <c r="D48" s="247">
        <f t="shared" si="38"/>
        <v>3.1503153749585046E-2</v>
      </c>
      <c r="E48" s="215">
        <f t="shared" si="39"/>
        <v>1.8050794445139497E-2</v>
      </c>
      <c r="F48" s="52">
        <f t="shared" si="49"/>
        <v>-0.12621124031007769</v>
      </c>
      <c r="H48" s="19">
        <v>36.582999999999998</v>
      </c>
      <c r="I48" s="140">
        <v>32.335999999999991</v>
      </c>
      <c r="J48" s="247">
        <f t="shared" si="40"/>
        <v>2.2531125570853596E-2</v>
      </c>
      <c r="K48" s="215">
        <f t="shared" si="41"/>
        <v>1.7251700041507358E-2</v>
      </c>
      <c r="L48" s="52">
        <f t="shared" ref="L48:L52" si="53">(I48-H48)/H48</f>
        <v>-0.11609217396058298</v>
      </c>
      <c r="N48" s="27">
        <f t="shared" ref="N48" si="54">(H48/B48)*10</f>
        <v>4.4310804263565879</v>
      </c>
      <c r="O48" s="152">
        <f t="shared" ref="O48" si="55">(I48/C48)*10</f>
        <v>4.4823953423897969</v>
      </c>
      <c r="P48" s="52">
        <f t="shared" ref="P48" si="56">(O48-N48)/N48</f>
        <v>1.1580678095568241E-2</v>
      </c>
    </row>
    <row r="49" spans="1:16" ht="20.100000000000001" customHeight="1" x14ac:dyDescent="0.25">
      <c r="A49" s="38" t="s">
        <v>176</v>
      </c>
      <c r="B49" s="19">
        <v>67.730000000000018</v>
      </c>
      <c r="C49" s="140">
        <v>47.019999999999996</v>
      </c>
      <c r="D49" s="247">
        <f t="shared" si="38"/>
        <v>2.5844338704692285E-2</v>
      </c>
      <c r="E49" s="215">
        <f t="shared" si="39"/>
        <v>1.1765294632803703E-2</v>
      </c>
      <c r="F49" s="52">
        <f t="shared" si="49"/>
        <v>-0.30577292189576283</v>
      </c>
      <c r="H49" s="19">
        <v>25.526999999999997</v>
      </c>
      <c r="I49" s="140">
        <v>18.986000000000001</v>
      </c>
      <c r="J49" s="247">
        <f t="shared" si="40"/>
        <v>1.5721839172489399E-2</v>
      </c>
      <c r="K49" s="215">
        <f t="shared" si="41"/>
        <v>1.0129291717839523E-2</v>
      </c>
      <c r="L49" s="52">
        <f t="shared" si="53"/>
        <v>-0.25623849257648756</v>
      </c>
      <c r="N49" s="27">
        <f t="shared" ref="N49:N50" si="57">(H49/B49)*10</f>
        <v>3.7689354791082224</v>
      </c>
      <c r="O49" s="152">
        <f t="shared" ref="O49:O50" si="58">(I49/C49)*10</f>
        <v>4.0378562313908981</v>
      </c>
      <c r="P49" s="52">
        <f t="shared" ref="P49:P50" si="59">(O49-N49)/N49</f>
        <v>7.1351911905455548E-2</v>
      </c>
    </row>
    <row r="50" spans="1:16" ht="20.100000000000001" customHeight="1" x14ac:dyDescent="0.25">
      <c r="A50" s="38" t="s">
        <v>184</v>
      </c>
      <c r="B50" s="19">
        <v>159.70999999999998</v>
      </c>
      <c r="C50" s="140">
        <v>50.250000000000007</v>
      </c>
      <c r="D50" s="247">
        <f t="shared" si="38"/>
        <v>6.0941965665530833E-2</v>
      </c>
      <c r="E50" s="215">
        <f t="shared" si="39"/>
        <v>1.2573501814087328E-2</v>
      </c>
      <c r="F50" s="52">
        <f t="shared" si="49"/>
        <v>-0.68536722810093287</v>
      </c>
      <c r="H50" s="19">
        <v>63.748999999999995</v>
      </c>
      <c r="I50" s="140">
        <v>18.866000000000003</v>
      </c>
      <c r="J50" s="247">
        <f t="shared" si="40"/>
        <v>3.9262409425589645E-2</v>
      </c>
      <c r="K50" s="215">
        <f t="shared" si="41"/>
        <v>1.0065270069986329E-2</v>
      </c>
      <c r="L50" s="52">
        <f t="shared" si="53"/>
        <v>-0.70405810287220194</v>
      </c>
      <c r="N50" s="27">
        <f t="shared" si="57"/>
        <v>3.9915471792624135</v>
      </c>
      <c r="O50" s="152">
        <f t="shared" si="58"/>
        <v>3.7544278606965173</v>
      </c>
      <c r="P50" s="52">
        <f t="shared" si="59"/>
        <v>-5.9405365367549728E-2</v>
      </c>
    </row>
    <row r="51" spans="1:16" ht="20.100000000000001" customHeight="1" x14ac:dyDescent="0.25">
      <c r="A51" s="38" t="s">
        <v>190</v>
      </c>
      <c r="B51" s="19">
        <v>59.730000000000004</v>
      </c>
      <c r="C51" s="140">
        <v>45.249999999999993</v>
      </c>
      <c r="D51" s="247">
        <f t="shared" si="38"/>
        <v>2.2791707527406908E-2</v>
      </c>
      <c r="E51" s="215">
        <f t="shared" si="39"/>
        <v>1.1322407106217939E-2</v>
      </c>
      <c r="F51" s="52">
        <f t="shared" si="49"/>
        <v>-0.2424242424242426</v>
      </c>
      <c r="H51" s="19">
        <v>26.658000000000001</v>
      </c>
      <c r="I51" s="140">
        <v>18.468999999999998</v>
      </c>
      <c r="J51" s="247">
        <f t="shared" si="40"/>
        <v>1.6418411433392975E-2</v>
      </c>
      <c r="K51" s="215">
        <f t="shared" si="41"/>
        <v>9.8534651183386762E-3</v>
      </c>
      <c r="L51" s="52">
        <f t="shared" si="53"/>
        <v>-0.30718733588416247</v>
      </c>
      <c r="N51" s="27">
        <f t="shared" ref="N51" si="60">(H51/B51)*10</f>
        <v>4.4630838774485184</v>
      </c>
      <c r="O51" s="152">
        <f t="shared" ref="O51" si="61">(I51/C51)*10</f>
        <v>4.0815469613259667</v>
      </c>
      <c r="P51" s="52">
        <f t="shared" ref="P51" si="62">(O51-N51)/N51</f>
        <v>-8.5487283367094352E-2</v>
      </c>
    </row>
    <row r="52" spans="1:16" ht="20.100000000000001" customHeight="1" x14ac:dyDescent="0.25">
      <c r="A52" s="38" t="s">
        <v>186</v>
      </c>
      <c r="B52" s="19">
        <v>2.72</v>
      </c>
      <c r="C52" s="140">
        <v>132.09</v>
      </c>
      <c r="D52" s="247">
        <f t="shared" si="38"/>
        <v>1.0378946002770266E-3</v>
      </c>
      <c r="E52" s="215">
        <f t="shared" si="39"/>
        <v>3.3051419992493433E-2</v>
      </c>
      <c r="F52" s="52">
        <f t="shared" si="49"/>
        <v>47.5625</v>
      </c>
      <c r="H52" s="19">
        <v>1.0290000000000001</v>
      </c>
      <c r="I52" s="140">
        <v>17.989000000000001</v>
      </c>
      <c r="J52" s="247">
        <f t="shared" si="40"/>
        <v>6.3375142039768075E-4</v>
      </c>
      <c r="K52" s="215">
        <f t="shared" si="41"/>
        <v>9.5973785269259024E-3</v>
      </c>
      <c r="L52" s="52">
        <f t="shared" si="53"/>
        <v>16.482021379980562</v>
      </c>
      <c r="N52" s="27">
        <f t="shared" ref="N52" si="63">(H52/B52)*10</f>
        <v>3.7830882352941182</v>
      </c>
      <c r="O52" s="152">
        <f t="shared" ref="O52" si="64">(I52/C52)*10</f>
        <v>1.3618744795215385</v>
      </c>
      <c r="P52" s="52">
        <f t="shared" ref="P52" si="65">(O52-N52)/N52</f>
        <v>-0.64000985575329594</v>
      </c>
    </row>
    <row r="53" spans="1:16" ht="20.100000000000001" customHeight="1" x14ac:dyDescent="0.25">
      <c r="A53" s="38" t="s">
        <v>194</v>
      </c>
      <c r="B53" s="19">
        <v>17.28</v>
      </c>
      <c r="C53" s="140">
        <v>23.86</v>
      </c>
      <c r="D53" s="247">
        <f t="shared" si="38"/>
        <v>6.5936833429364036E-3</v>
      </c>
      <c r="E53" s="215">
        <f t="shared" si="39"/>
        <v>5.9702239459527087E-3</v>
      </c>
      <c r="F53" s="52">
        <f t="shared" si="49"/>
        <v>0.38078703703703692</v>
      </c>
      <c r="H53" s="19">
        <v>6.5280000000000005</v>
      </c>
      <c r="I53" s="140">
        <v>8.0269999999999992</v>
      </c>
      <c r="J53" s="247">
        <f t="shared" si="40"/>
        <v>4.0205337923771229E-3</v>
      </c>
      <c r="K53" s="215">
        <f t="shared" si="41"/>
        <v>4.2825147276465726E-3</v>
      </c>
      <c r="L53" s="52">
        <f t="shared" ref="L53" si="66">(I53-H53)/H53</f>
        <v>0.22962622549019587</v>
      </c>
      <c r="N53" s="27">
        <f t="shared" ref="N53" si="67">(H53/B53)*10</f>
        <v>3.7777777777777777</v>
      </c>
      <c r="O53" s="152">
        <f t="shared" ref="O53" si="68">(I53/C53)*10</f>
        <v>3.3642078792958925</v>
      </c>
      <c r="P53" s="52">
        <f t="shared" ref="P53" si="69">(O53-N53)/N53</f>
        <v>-0.10947438489226373</v>
      </c>
    </row>
    <row r="54" spans="1:16" ht="20.100000000000001" customHeight="1" x14ac:dyDescent="0.25">
      <c r="A54" s="38" t="s">
        <v>191</v>
      </c>
      <c r="B54" s="19">
        <v>20.079999999999998</v>
      </c>
      <c r="C54" s="140">
        <v>15.969999999999999</v>
      </c>
      <c r="D54" s="247">
        <f t="shared" si="38"/>
        <v>7.6621042549862824E-3</v>
      </c>
      <c r="E54" s="215">
        <f t="shared" si="39"/>
        <v>3.9959964969348179E-3</v>
      </c>
      <c r="F54" s="52">
        <f t="shared" si="49"/>
        <v>-0.20468127490039839</v>
      </c>
      <c r="H54" s="19">
        <v>8.5030000000000001</v>
      </c>
      <c r="I54" s="140">
        <v>6.843</v>
      </c>
      <c r="J54" s="247">
        <f t="shared" si="40"/>
        <v>5.2369177139372971E-3</v>
      </c>
      <c r="K54" s="215">
        <f t="shared" si="41"/>
        <v>3.6508344688283918E-3</v>
      </c>
      <c r="L54" s="52">
        <f t="shared" si="47"/>
        <v>-0.19522521463013057</v>
      </c>
      <c r="N54" s="27">
        <f t="shared" ref="N54" si="70">(H54/B54)*10</f>
        <v>4.2345617529880482</v>
      </c>
      <c r="O54" s="152">
        <f t="shared" ref="O54" si="71">(I54/C54)*10</f>
        <v>4.2849092047589235</v>
      </c>
      <c r="P54" s="52">
        <f t="shared" ref="P54" si="72">(O54-N54)/N54</f>
        <v>1.188964873055599E-2</v>
      </c>
    </row>
    <row r="55" spans="1:16" ht="20.100000000000001" customHeight="1" thickBot="1" x14ac:dyDescent="0.3">
      <c r="A55" s="8" t="s">
        <v>17</v>
      </c>
      <c r="B55" s="19">
        <f>B56-SUM(B39:B54)</f>
        <v>33.9399999999996</v>
      </c>
      <c r="C55" s="140">
        <f>C56-SUM(C39:C54)</f>
        <v>30.849999999999909</v>
      </c>
      <c r="D55" s="247">
        <f t="shared" si="38"/>
        <v>1.2950787769633038E-2</v>
      </c>
      <c r="E55" s="215">
        <f t="shared" si="39"/>
        <v>7.7192543475540871E-3</v>
      </c>
      <c r="F55" s="52">
        <f t="shared" ref="F55" si="73">(C55-B55)/B55</f>
        <v>-9.1043017088972514E-2</v>
      </c>
      <c r="H55" s="19">
        <f>H56-SUM(H39:H54)</f>
        <v>22.99799999999982</v>
      </c>
      <c r="I55" s="140">
        <f>I56-SUM(I39:I54)</f>
        <v>16.837999999999738</v>
      </c>
      <c r="J55" s="247">
        <f t="shared" si="40"/>
        <v>1.4164251862299073E-2</v>
      </c>
      <c r="K55" s="215">
        <f t="shared" si="41"/>
        <v>8.9833042212672087E-3</v>
      </c>
      <c r="L55" s="52">
        <f t="shared" ref="L55" si="74">(I55-H55)/H55</f>
        <v>-0.26784937820680627</v>
      </c>
      <c r="N55" s="27">
        <f t="shared" si="50"/>
        <v>6.7760754272245407</v>
      </c>
      <c r="O55" s="152">
        <f t="shared" si="51"/>
        <v>5.4580226904375326</v>
      </c>
      <c r="P55" s="52">
        <f t="shared" si="52"/>
        <v>-0.19451565304179005</v>
      </c>
    </row>
    <row r="56" spans="1:16" ht="26.25" customHeight="1" thickBot="1" x14ac:dyDescent="0.3">
      <c r="A56" s="12" t="s">
        <v>18</v>
      </c>
      <c r="B56" s="17">
        <v>2620.6899999999996</v>
      </c>
      <c r="C56" s="145">
        <v>3996.5</v>
      </c>
      <c r="D56" s="253">
        <f>SUM(D39:D55)</f>
        <v>0.99999999999999978</v>
      </c>
      <c r="E56" s="254">
        <f>SUM(E39:E55)</f>
        <v>0.99999999999999989</v>
      </c>
      <c r="F56" s="57">
        <f t="shared" si="44"/>
        <v>0.52498006250262363</v>
      </c>
      <c r="G56" s="1"/>
      <c r="H56" s="17">
        <v>1623.6649999999997</v>
      </c>
      <c r="I56" s="145">
        <v>1874.3660000000007</v>
      </c>
      <c r="J56" s="253">
        <f>SUM(J39:J55)</f>
        <v>1</v>
      </c>
      <c r="K56" s="254">
        <f>SUM(K39:K55)</f>
        <v>0.99999999999999967</v>
      </c>
      <c r="L56" s="57">
        <f t="shared" si="45"/>
        <v>0.15440438760458652</v>
      </c>
      <c r="M56" s="1"/>
      <c r="N56" s="29">
        <f t="shared" si="42"/>
        <v>6.1955630005838156</v>
      </c>
      <c r="O56" s="146">
        <f t="shared" si="43"/>
        <v>4.6900187664206197</v>
      </c>
      <c r="P56" s="57">
        <f t="shared" si="8"/>
        <v>-0.24300361952922223</v>
      </c>
    </row>
    <row r="58" spans="1:16" ht="15.75" thickBot="1" x14ac:dyDescent="0.3"/>
    <row r="59" spans="1:16" x14ac:dyDescent="0.25">
      <c r="A59" s="353" t="s">
        <v>15</v>
      </c>
      <c r="B59" s="347" t="s">
        <v>1</v>
      </c>
      <c r="C59" s="340"/>
      <c r="D59" s="347" t="s">
        <v>104</v>
      </c>
      <c r="E59" s="340"/>
      <c r="F59" s="130" t="s">
        <v>0</v>
      </c>
      <c r="H59" s="356" t="s">
        <v>19</v>
      </c>
      <c r="I59" s="357"/>
      <c r="J59" s="347" t="s">
        <v>104</v>
      </c>
      <c r="K59" s="345"/>
      <c r="L59" s="130" t="s">
        <v>0</v>
      </c>
      <c r="N59" s="339" t="s">
        <v>22</v>
      </c>
      <c r="O59" s="340"/>
      <c r="P59" s="130" t="s">
        <v>0</v>
      </c>
    </row>
    <row r="60" spans="1:16" x14ac:dyDescent="0.25">
      <c r="A60" s="354"/>
      <c r="B60" s="348" t="str">
        <f>B5</f>
        <v>jan-maio</v>
      </c>
      <c r="C60" s="342"/>
      <c r="D60" s="348" t="str">
        <f>B5</f>
        <v>jan-maio</v>
      </c>
      <c r="E60" s="342"/>
      <c r="F60" s="131" t="str">
        <f>F37</f>
        <v>2023/2022</v>
      </c>
      <c r="H60" s="337" t="str">
        <f>B5</f>
        <v>jan-maio</v>
      </c>
      <c r="I60" s="342"/>
      <c r="J60" s="348" t="str">
        <f>B5</f>
        <v>jan-maio</v>
      </c>
      <c r="K60" s="338"/>
      <c r="L60" s="131" t="str">
        <f>L37</f>
        <v>2023/2022</v>
      </c>
      <c r="N60" s="337" t="str">
        <f>B5</f>
        <v>jan-maio</v>
      </c>
      <c r="O60" s="338"/>
      <c r="P60" s="131" t="str">
        <f>P37</f>
        <v>2023/2022</v>
      </c>
    </row>
    <row r="61" spans="1:16" ht="19.5" customHeight="1" thickBot="1" x14ac:dyDescent="0.3">
      <c r="A61" s="355"/>
      <c r="B61" s="99">
        <f>B6</f>
        <v>2022</v>
      </c>
      <c r="C61" s="134">
        <f>C6</f>
        <v>2023</v>
      </c>
      <c r="D61" s="99">
        <f>B6</f>
        <v>2022</v>
      </c>
      <c r="E61" s="134">
        <f>C6</f>
        <v>2023</v>
      </c>
      <c r="F61" s="132" t="s">
        <v>1</v>
      </c>
      <c r="H61" s="25">
        <f>B6</f>
        <v>2022</v>
      </c>
      <c r="I61" s="134">
        <f>C6</f>
        <v>2023</v>
      </c>
      <c r="J61" s="99">
        <f>B6</f>
        <v>2022</v>
      </c>
      <c r="K61" s="134">
        <f>C6</f>
        <v>2023</v>
      </c>
      <c r="L61" s="259">
        <v>1000</v>
      </c>
      <c r="N61" s="25">
        <f>B6</f>
        <v>2022</v>
      </c>
      <c r="O61" s="134">
        <f>C6</f>
        <v>2023</v>
      </c>
      <c r="P61" s="132"/>
    </row>
    <row r="62" spans="1:16" ht="20.100000000000001" customHeight="1" x14ac:dyDescent="0.25">
      <c r="A62" s="38" t="s">
        <v>170</v>
      </c>
      <c r="B62" s="39">
        <v>1216.69</v>
      </c>
      <c r="C62" s="147">
        <v>995.50000000000011</v>
      </c>
      <c r="D62" s="247">
        <f t="shared" ref="D62:D83" si="75">B62/$B$84</f>
        <v>0.18661433385328707</v>
      </c>
      <c r="E62" s="246">
        <f t="shared" ref="E62:E83" si="76">C62/$C$84</f>
        <v>0.20984401349072515</v>
      </c>
      <c r="F62" s="52">
        <f t="shared" ref="F62:F83" si="77">(C62-B62)/B62</f>
        <v>-0.18179651349152201</v>
      </c>
      <c r="H62" s="19">
        <v>402.07199999999995</v>
      </c>
      <c r="I62" s="147">
        <v>491.24899999999985</v>
      </c>
      <c r="J62" s="245">
        <f t="shared" ref="J62:J84" si="78">H62/$H$84</f>
        <v>0.12318555960041104</v>
      </c>
      <c r="K62" s="246">
        <f t="shared" ref="K62:K84" si="79">I62/$I$84</f>
        <v>0.17959011329280278</v>
      </c>
      <c r="L62" s="52">
        <f t="shared" ref="L62:L74" si="80">(I62-H62)/H62</f>
        <v>0.22179360910483675</v>
      </c>
      <c r="N62" s="40">
        <f t="shared" ref="N62" si="81">(H62/B62)*10</f>
        <v>3.3046379932439645</v>
      </c>
      <c r="O62" s="143">
        <f t="shared" ref="O62" si="82">(I62/C62)*10</f>
        <v>4.9346961325966827</v>
      </c>
      <c r="P62" s="52">
        <f t="shared" ref="P62" si="83">(O62-N62)/N62</f>
        <v>0.4932637531509429</v>
      </c>
    </row>
    <row r="63" spans="1:16" ht="20.100000000000001" customHeight="1" x14ac:dyDescent="0.25">
      <c r="A63" s="38" t="s">
        <v>163</v>
      </c>
      <c r="B63" s="19">
        <v>1285.6600000000003</v>
      </c>
      <c r="C63" s="140">
        <v>759.71999999999991</v>
      </c>
      <c r="D63" s="247">
        <f t="shared" si="75"/>
        <v>0.19719286298220345</v>
      </c>
      <c r="E63" s="215">
        <f t="shared" si="76"/>
        <v>0.16014333895446878</v>
      </c>
      <c r="F63" s="52">
        <f t="shared" si="77"/>
        <v>-0.40908171678359773</v>
      </c>
      <c r="H63" s="19">
        <v>753.22199999999998</v>
      </c>
      <c r="I63" s="140">
        <v>462.19400000000002</v>
      </c>
      <c r="J63" s="214">
        <f t="shared" si="78"/>
        <v>0.23076979638806189</v>
      </c>
      <c r="K63" s="215">
        <f t="shared" si="79"/>
        <v>0.16896822756535629</v>
      </c>
      <c r="L63" s="52">
        <f t="shared" si="80"/>
        <v>-0.3863774557832883</v>
      </c>
      <c r="N63" s="40">
        <f t="shared" ref="N63:N64" si="84">(H63/B63)*10</f>
        <v>5.8586406981628105</v>
      </c>
      <c r="O63" s="143">
        <f t="shared" ref="O63:O64" si="85">(I63/C63)*10</f>
        <v>6.0837413784025705</v>
      </c>
      <c r="P63" s="52">
        <f t="shared" si="8"/>
        <v>3.8421997838226953E-2</v>
      </c>
    </row>
    <row r="64" spans="1:16" ht="20.100000000000001" customHeight="1" x14ac:dyDescent="0.25">
      <c r="A64" s="38" t="s">
        <v>165</v>
      </c>
      <c r="B64" s="19">
        <v>437.80999999999995</v>
      </c>
      <c r="C64" s="140">
        <v>345.24999999999994</v>
      </c>
      <c r="D64" s="247">
        <f t="shared" si="75"/>
        <v>6.7150729852557017E-2</v>
      </c>
      <c r="E64" s="215">
        <f t="shared" si="76"/>
        <v>7.277613827993254E-2</v>
      </c>
      <c r="F64" s="52">
        <f t="shared" si="77"/>
        <v>-0.21141591101162607</v>
      </c>
      <c r="H64" s="19">
        <v>402.98399999999998</v>
      </c>
      <c r="I64" s="140">
        <v>386.26800000000003</v>
      </c>
      <c r="J64" s="214">
        <f t="shared" si="78"/>
        <v>0.12346497530296079</v>
      </c>
      <c r="K64" s="215">
        <f t="shared" si="79"/>
        <v>0.14121130807672763</v>
      </c>
      <c r="L64" s="52">
        <f t="shared" si="80"/>
        <v>-4.1480555059257816E-2</v>
      </c>
      <c r="N64" s="40">
        <f t="shared" si="84"/>
        <v>9.204540782531236</v>
      </c>
      <c r="O64" s="143">
        <f t="shared" si="85"/>
        <v>11.188066618392472</v>
      </c>
      <c r="P64" s="52">
        <f t="shared" si="8"/>
        <v>0.21549427426359555</v>
      </c>
    </row>
    <row r="65" spans="1:16" ht="20.100000000000001" customHeight="1" x14ac:dyDescent="0.25">
      <c r="A65" s="38" t="s">
        <v>181</v>
      </c>
      <c r="B65" s="19">
        <v>40.470000000000006</v>
      </c>
      <c r="C65" s="140">
        <v>49.64</v>
      </c>
      <c r="D65" s="247">
        <f t="shared" si="75"/>
        <v>6.2072361004385087E-3</v>
      </c>
      <c r="E65" s="215">
        <f t="shared" si="76"/>
        <v>1.0463743676222596E-2</v>
      </c>
      <c r="F65" s="52">
        <f t="shared" si="77"/>
        <v>0.22658759574993806</v>
      </c>
      <c r="H65" s="19">
        <v>190.03500000000005</v>
      </c>
      <c r="I65" s="140">
        <v>220.84</v>
      </c>
      <c r="J65" s="214">
        <f t="shared" si="78"/>
        <v>5.8222327888199435E-2</v>
      </c>
      <c r="K65" s="215">
        <f t="shared" si="79"/>
        <v>8.0734374257418501E-2</v>
      </c>
      <c r="L65" s="52">
        <f t="shared" si="80"/>
        <v>0.16210171810455937</v>
      </c>
      <c r="N65" s="40">
        <f t="shared" ref="N65" si="86">(H65/B65)*10</f>
        <v>46.957005189028919</v>
      </c>
      <c r="O65" s="143">
        <f t="shared" ref="O65" si="87">(I65/C65)*10</f>
        <v>44.488315874294926</v>
      </c>
      <c r="P65" s="52">
        <f t="shared" ref="P65" si="88">(O65-N65)/N65</f>
        <v>-5.2573397830549463E-2</v>
      </c>
    </row>
    <row r="66" spans="1:16" ht="20.100000000000001" customHeight="1" x14ac:dyDescent="0.25">
      <c r="A66" s="38" t="s">
        <v>180</v>
      </c>
      <c r="B66" s="19"/>
      <c r="C66" s="140">
        <v>416.81</v>
      </c>
      <c r="D66" s="247">
        <f t="shared" si="75"/>
        <v>0</v>
      </c>
      <c r="E66" s="215">
        <f t="shared" si="76"/>
        <v>8.7860455311973021E-2</v>
      </c>
      <c r="F66" s="52"/>
      <c r="H66" s="19"/>
      <c r="I66" s="140">
        <v>156.49799999999999</v>
      </c>
      <c r="J66" s="214">
        <f t="shared" si="78"/>
        <v>0</v>
      </c>
      <c r="K66" s="215">
        <f t="shared" si="79"/>
        <v>5.7212317073616549E-2</v>
      </c>
      <c r="L66" s="52"/>
      <c r="N66" s="40"/>
      <c r="O66" s="143">
        <f t="shared" ref="O66" si="89">(I66/C66)*10</f>
        <v>3.7546603968234926</v>
      </c>
      <c r="P66" s="52"/>
    </row>
    <row r="67" spans="1:16" ht="20.100000000000001" customHeight="1" x14ac:dyDescent="0.25">
      <c r="A67" s="38" t="s">
        <v>182</v>
      </c>
      <c r="B67" s="19">
        <v>376.89000000000004</v>
      </c>
      <c r="C67" s="140">
        <v>260.65999999999991</v>
      </c>
      <c r="D67" s="247">
        <f t="shared" si="75"/>
        <v>5.7806899280807247E-2</v>
      </c>
      <c r="E67" s="215">
        <f t="shared" si="76"/>
        <v>5.4945193929173672E-2</v>
      </c>
      <c r="F67" s="52">
        <f t="shared" si="77"/>
        <v>-0.3083923691262706</v>
      </c>
      <c r="H67" s="19">
        <v>276.80700000000002</v>
      </c>
      <c r="I67" s="140">
        <v>150.54800000000003</v>
      </c>
      <c r="J67" s="214">
        <f t="shared" si="78"/>
        <v>8.4807261376845411E-2</v>
      </c>
      <c r="K67" s="215">
        <f t="shared" si="79"/>
        <v>5.5037124505097998E-2</v>
      </c>
      <c r="L67" s="52">
        <f t="shared" si="80"/>
        <v>-0.4561264707901172</v>
      </c>
      <c r="N67" s="40">
        <f t="shared" ref="N67" si="90">(H67/B67)*10</f>
        <v>7.3445037013452197</v>
      </c>
      <c r="O67" s="143">
        <f t="shared" ref="O67" si="91">(I67/C67)*10</f>
        <v>5.7756464359702333</v>
      </c>
      <c r="P67" s="52">
        <f t="shared" ref="P67" si="92">(O67-N67)/N67</f>
        <v>-0.2136097045042859</v>
      </c>
    </row>
    <row r="68" spans="1:16" ht="20.100000000000001" customHeight="1" x14ac:dyDescent="0.25">
      <c r="A68" s="38" t="s">
        <v>166</v>
      </c>
      <c r="B68" s="19">
        <v>194.43000000000004</v>
      </c>
      <c r="C68" s="140">
        <v>269.41999999999996</v>
      </c>
      <c r="D68" s="247">
        <f t="shared" si="75"/>
        <v>2.9821421176383971E-2</v>
      </c>
      <c r="E68" s="215">
        <f t="shared" si="76"/>
        <v>5.6791736930860023E-2</v>
      </c>
      <c r="F68" s="52">
        <f t="shared" si="77"/>
        <v>0.38569150851206041</v>
      </c>
      <c r="H68" s="19">
        <v>137.21999999999997</v>
      </c>
      <c r="I68" s="140">
        <v>119.264</v>
      </c>
      <c r="J68" s="214">
        <f t="shared" si="78"/>
        <v>4.2041033666528387E-2</v>
      </c>
      <c r="K68" s="215">
        <f t="shared" si="79"/>
        <v>4.3600364116268608E-2</v>
      </c>
      <c r="L68" s="52">
        <f t="shared" si="80"/>
        <v>-0.13085556041393367</v>
      </c>
      <c r="N68" s="40">
        <f t="shared" ref="N68:N69" si="93">(H68/B68)*10</f>
        <v>7.057552846782901</v>
      </c>
      <c r="O68" s="143">
        <f t="shared" ref="O68:O69" si="94">(I68/C68)*10</f>
        <v>4.4266943805211199</v>
      </c>
      <c r="P68" s="52">
        <f t="shared" ref="P68:P69" si="95">(O68-N68)/N68</f>
        <v>-0.3727720533415525</v>
      </c>
    </row>
    <row r="69" spans="1:16" ht="20.100000000000001" customHeight="1" x14ac:dyDescent="0.25">
      <c r="A69" s="38" t="s">
        <v>211</v>
      </c>
      <c r="B69" s="19">
        <v>188.1</v>
      </c>
      <c r="C69" s="140">
        <v>322.83000000000004</v>
      </c>
      <c r="D69" s="247">
        <f t="shared" si="75"/>
        <v>2.8850533987953626E-2</v>
      </c>
      <c r="E69" s="215">
        <f t="shared" si="76"/>
        <v>6.8050168634064087E-2</v>
      </c>
      <c r="F69" s="52">
        <f t="shared" si="77"/>
        <v>0.71626794258373228</v>
      </c>
      <c r="H69" s="19">
        <v>53.286999999999999</v>
      </c>
      <c r="I69" s="140">
        <v>117.89699999999999</v>
      </c>
      <c r="J69" s="214">
        <f t="shared" si="78"/>
        <v>1.6325904102815179E-2</v>
      </c>
      <c r="K69" s="215">
        <f t="shared" si="79"/>
        <v>4.3100618193383754E-2</v>
      </c>
      <c r="L69" s="52">
        <f t="shared" si="80"/>
        <v>1.2124908514271771</v>
      </c>
      <c r="N69" s="40">
        <f t="shared" si="93"/>
        <v>2.8329080276448697</v>
      </c>
      <c r="O69" s="143">
        <f t="shared" si="94"/>
        <v>3.6519840163553567</v>
      </c>
      <c r="P69" s="52">
        <f t="shared" si="95"/>
        <v>0.2891290436249791</v>
      </c>
    </row>
    <row r="70" spans="1:16" ht="20.100000000000001" customHeight="1" x14ac:dyDescent="0.25">
      <c r="A70" s="38" t="s">
        <v>171</v>
      </c>
      <c r="B70" s="19">
        <v>313.46999999999997</v>
      </c>
      <c r="C70" s="140">
        <v>162.75</v>
      </c>
      <c r="D70" s="247">
        <f t="shared" si="75"/>
        <v>4.8079621952173433E-2</v>
      </c>
      <c r="E70" s="215">
        <f t="shared" si="76"/>
        <v>3.4306492411467118E-2</v>
      </c>
      <c r="F70" s="52">
        <f t="shared" si="77"/>
        <v>-0.48081156091492006</v>
      </c>
      <c r="H70" s="19">
        <v>145.85300000000001</v>
      </c>
      <c r="I70" s="140">
        <v>116.17599999999999</v>
      </c>
      <c r="J70" s="214">
        <f t="shared" si="78"/>
        <v>4.4685985157879075E-2</v>
      </c>
      <c r="K70" s="215">
        <f t="shared" si="79"/>
        <v>4.2471457452136617E-2</v>
      </c>
      <c r="L70" s="52">
        <f t="shared" si="80"/>
        <v>-0.20347198892035145</v>
      </c>
      <c r="N70" s="40">
        <f t="shared" ref="N70:N71" si="96">(H70/B70)*10</f>
        <v>4.6528535426037587</v>
      </c>
      <c r="O70" s="143">
        <f t="shared" ref="O70:O71" si="97">(I70/C70)*10</f>
        <v>7.1383102918586783</v>
      </c>
      <c r="P70" s="52">
        <f t="shared" ref="P70:P71" si="98">(O70-N70)/N70</f>
        <v>0.5341790207873266</v>
      </c>
    </row>
    <row r="71" spans="1:16" ht="20.100000000000001" customHeight="1" x14ac:dyDescent="0.25">
      <c r="A71" s="38" t="s">
        <v>168</v>
      </c>
      <c r="B71" s="19">
        <v>228.00000000000003</v>
      </c>
      <c r="C71" s="140">
        <v>231.32999999999998</v>
      </c>
      <c r="D71" s="247">
        <f t="shared" si="75"/>
        <v>3.4970344227822581E-2</v>
      </c>
      <c r="E71" s="215">
        <f t="shared" si="76"/>
        <v>4.8762647554806068E-2</v>
      </c>
      <c r="F71" s="52">
        <f t="shared" si="77"/>
        <v>1.460526315789454E-2</v>
      </c>
      <c r="H71" s="19">
        <v>101.63099999999999</v>
      </c>
      <c r="I71" s="140">
        <v>105.45800000000001</v>
      </c>
      <c r="J71" s="214">
        <f t="shared" si="78"/>
        <v>3.1137387352885491E-2</v>
      </c>
      <c r="K71" s="215">
        <f t="shared" si="79"/>
        <v>3.8553186200139651E-2</v>
      </c>
      <c r="L71" s="52">
        <f t="shared" si="80"/>
        <v>3.7655833357932392E-2</v>
      </c>
      <c r="N71" s="40">
        <f t="shared" si="96"/>
        <v>4.4574999999999987</v>
      </c>
      <c r="O71" s="143">
        <f t="shared" si="97"/>
        <v>4.5587688583408994</v>
      </c>
      <c r="P71" s="52">
        <f t="shared" si="98"/>
        <v>2.2718756778665337E-2</v>
      </c>
    </row>
    <row r="72" spans="1:16" ht="20.100000000000001" customHeight="1" x14ac:dyDescent="0.25">
      <c r="A72" s="38" t="s">
        <v>179</v>
      </c>
      <c r="B72" s="19">
        <v>193.67999999999998</v>
      </c>
      <c r="C72" s="140">
        <v>74.13</v>
      </c>
      <c r="D72" s="247">
        <f t="shared" si="75"/>
        <v>2.9706387149318756E-2</v>
      </c>
      <c r="E72" s="215">
        <f t="shared" si="76"/>
        <v>1.5626053962900503E-2</v>
      </c>
      <c r="F72" s="52">
        <f t="shared" si="77"/>
        <v>-0.61725526641883521</v>
      </c>
      <c r="H72" s="19">
        <v>140.65299999999999</v>
      </c>
      <c r="I72" s="140">
        <v>56.122</v>
      </c>
      <c r="J72" s="214">
        <f t="shared" si="78"/>
        <v>4.3092825450358682E-2</v>
      </c>
      <c r="K72" s="215">
        <f t="shared" si="79"/>
        <v>2.0517001231999822E-2</v>
      </c>
      <c r="L72" s="52">
        <f t="shared" si="80"/>
        <v>-0.60098966961245048</v>
      </c>
      <c r="N72" s="40">
        <f t="shared" ref="N72" si="99">(H72/B72)*10</f>
        <v>7.2621334159438256</v>
      </c>
      <c r="O72" s="143">
        <f t="shared" ref="O72" si="100">(I72/C72)*10</f>
        <v>7.5707540806690954</v>
      </c>
      <c r="P72" s="52">
        <f t="shared" ref="P72" si="101">(O72-N72)/N72</f>
        <v>4.2497245237563548E-2</v>
      </c>
    </row>
    <row r="73" spans="1:16" ht="20.100000000000001" customHeight="1" x14ac:dyDescent="0.25">
      <c r="A73" s="38" t="s">
        <v>198</v>
      </c>
      <c r="B73" s="19">
        <v>52.169999999999995</v>
      </c>
      <c r="C73" s="140">
        <v>58.580000000000013</v>
      </c>
      <c r="D73" s="247">
        <f t="shared" si="75"/>
        <v>8.0017669226557179E-3</v>
      </c>
      <c r="E73" s="215">
        <f t="shared" si="76"/>
        <v>1.2348229342327153E-2</v>
      </c>
      <c r="F73" s="52">
        <f t="shared" si="77"/>
        <v>0.12286754839946365</v>
      </c>
      <c r="H73" s="19">
        <v>26.297000000000001</v>
      </c>
      <c r="I73" s="140">
        <v>29.540000000000006</v>
      </c>
      <c r="J73" s="214">
        <f t="shared" si="78"/>
        <v>8.0567924670507021E-3</v>
      </c>
      <c r="K73" s="215">
        <f t="shared" si="79"/>
        <v>1.0799191340174529E-2</v>
      </c>
      <c r="L73" s="52">
        <f t="shared" si="80"/>
        <v>0.12332205194508901</v>
      </c>
      <c r="N73" s="40">
        <f t="shared" ref="N73" si="102">(H73/B73)*10</f>
        <v>5.0406363810619137</v>
      </c>
      <c r="O73" s="143">
        <f t="shared" ref="O73" si="103">(I73/C73)*10</f>
        <v>5.0426766814612503</v>
      </c>
      <c r="P73" s="52">
        <f t="shared" ref="P73" si="104">(O73-N73)/N73</f>
        <v>4.0477039903178406E-4</v>
      </c>
    </row>
    <row r="74" spans="1:16" ht="20.100000000000001" customHeight="1" x14ac:dyDescent="0.25">
      <c r="A74" s="38" t="s">
        <v>185</v>
      </c>
      <c r="B74" s="19">
        <v>190.00999999999996</v>
      </c>
      <c r="C74" s="140">
        <v>64.08</v>
      </c>
      <c r="D74" s="247">
        <f t="shared" si="75"/>
        <v>2.9143487310213011E-2</v>
      </c>
      <c r="E74" s="215">
        <f t="shared" si="76"/>
        <v>1.3507588532883643E-2</v>
      </c>
      <c r="F74" s="52">
        <f t="shared" si="77"/>
        <v>-0.6627545918635861</v>
      </c>
      <c r="H74" s="19">
        <v>37.262999999999998</v>
      </c>
      <c r="I74" s="140">
        <v>28.371999999999996</v>
      </c>
      <c r="J74" s="214">
        <f t="shared" si="78"/>
        <v>1.1416521188717735E-2</v>
      </c>
      <c r="K74" s="215">
        <f t="shared" si="79"/>
        <v>1.0372195555295586E-2</v>
      </c>
      <c r="L74" s="52">
        <f t="shared" si="80"/>
        <v>-0.23860129350830589</v>
      </c>
      <c r="N74" s="40">
        <f t="shared" ref="N74:N75" si="105">(H74/B74)*10</f>
        <v>1.9611073101415719</v>
      </c>
      <c r="O74" s="143">
        <f t="shared" ref="O74:O75" si="106">(I74/C74)*10</f>
        <v>4.4275905118601742</v>
      </c>
      <c r="P74" s="52">
        <f t="shared" ref="P74:P75" si="107">(O74-N74)/N74</f>
        <v>1.2576992543771341</v>
      </c>
    </row>
    <row r="75" spans="1:16" ht="20.100000000000001" customHeight="1" x14ac:dyDescent="0.25">
      <c r="A75" s="38" t="s">
        <v>201</v>
      </c>
      <c r="B75" s="19">
        <v>57.3</v>
      </c>
      <c r="C75" s="140">
        <v>104.05</v>
      </c>
      <c r="D75" s="247">
        <f t="shared" si="75"/>
        <v>8.7885996677817269E-3</v>
      </c>
      <c r="E75" s="215">
        <f t="shared" si="76"/>
        <v>2.1932967959527823E-2</v>
      </c>
      <c r="F75" s="52">
        <f t="shared" si="77"/>
        <v>0.81588132635253063</v>
      </c>
      <c r="H75" s="19">
        <v>13.420999999999999</v>
      </c>
      <c r="I75" s="140">
        <v>28.254999999999999</v>
      </c>
      <c r="J75" s="214">
        <f t="shared" si="78"/>
        <v>4.1118839297367557E-3</v>
      </c>
      <c r="K75" s="215">
        <f t="shared" si="79"/>
        <v>1.0329422861091104E-2</v>
      </c>
      <c r="L75" s="52">
        <f t="shared" ref="L75:L82" si="108">(I75-H75)/H75</f>
        <v>1.1052827658147679</v>
      </c>
      <c r="N75" s="40">
        <f t="shared" si="105"/>
        <v>2.3422338568935426</v>
      </c>
      <c r="O75" s="143">
        <f t="shared" si="106"/>
        <v>2.7155213839500241</v>
      </c>
      <c r="P75" s="52">
        <f t="shared" si="107"/>
        <v>0.15937244095325528</v>
      </c>
    </row>
    <row r="76" spans="1:16" ht="20.100000000000001" customHeight="1" x14ac:dyDescent="0.25">
      <c r="A76" s="38" t="s">
        <v>202</v>
      </c>
      <c r="B76" s="19">
        <v>131.72999999999999</v>
      </c>
      <c r="C76" s="140">
        <v>128.01000000000002</v>
      </c>
      <c r="D76" s="247">
        <f t="shared" si="75"/>
        <v>2.0204576513732753E-2</v>
      </c>
      <c r="E76" s="215">
        <f t="shared" si="76"/>
        <v>2.6983558178752112E-2</v>
      </c>
      <c r="F76" s="52">
        <f t="shared" si="77"/>
        <v>-2.8239580961056485E-2</v>
      </c>
      <c r="H76" s="19">
        <v>26.630000000000006</v>
      </c>
      <c r="I76" s="140">
        <v>23.92</v>
      </c>
      <c r="J76" s="214">
        <f t="shared" si="78"/>
        <v>8.158815963705374E-3</v>
      </c>
      <c r="K76" s="215">
        <f t="shared" si="79"/>
        <v>8.7446397040275795E-3</v>
      </c>
      <c r="L76" s="52">
        <f t="shared" si="108"/>
        <v>-0.10176492677431483</v>
      </c>
      <c r="N76" s="40">
        <f t="shared" ref="N76:N82" si="109">(H76/B76)*10</f>
        <v>2.0215592499810224</v>
      </c>
      <c r="O76" s="143">
        <f t="shared" ref="O76:O82" si="110">(I76/C76)*10</f>
        <v>1.8686040153113037</v>
      </c>
      <c r="P76" s="52">
        <f t="shared" ref="P76:P82" si="111">(O76-N76)/N76</f>
        <v>-7.5662009249125195E-2</v>
      </c>
    </row>
    <row r="77" spans="1:16" ht="20.100000000000001" customHeight="1" x14ac:dyDescent="0.25">
      <c r="A77" s="38" t="s">
        <v>233</v>
      </c>
      <c r="B77" s="19">
        <v>628.41000000000008</v>
      </c>
      <c r="C77" s="140">
        <v>56.83</v>
      </c>
      <c r="D77" s="247">
        <f t="shared" si="75"/>
        <v>9.6384710597394688E-2</v>
      </c>
      <c r="E77" s="215">
        <f t="shared" si="76"/>
        <v>1.1979342327150084E-2</v>
      </c>
      <c r="F77" s="52">
        <f t="shared" si="77"/>
        <v>-0.90956541111694589</v>
      </c>
      <c r="H77" s="19">
        <v>152.75900000000001</v>
      </c>
      <c r="I77" s="140">
        <v>20.965</v>
      </c>
      <c r="J77" s="214">
        <f t="shared" si="78"/>
        <v>4.6801823800212888E-2</v>
      </c>
      <c r="K77" s="215">
        <f t="shared" si="79"/>
        <v>7.6643549914271816E-3</v>
      </c>
      <c r="L77" s="52">
        <f t="shared" si="108"/>
        <v>-0.86275767712540663</v>
      </c>
      <c r="N77" s="40">
        <f t="shared" si="109"/>
        <v>2.4308811126493848</v>
      </c>
      <c r="O77" s="143">
        <f t="shared" si="110"/>
        <v>3.6890726728840399</v>
      </c>
      <c r="P77" s="52">
        <f t="shared" si="111"/>
        <v>0.51758662885136697</v>
      </c>
    </row>
    <row r="78" spans="1:16" ht="20.100000000000001" customHeight="1" x14ac:dyDescent="0.25">
      <c r="A78" s="38" t="s">
        <v>234</v>
      </c>
      <c r="B78" s="19">
        <v>4.8500000000000005</v>
      </c>
      <c r="C78" s="140">
        <v>5.37</v>
      </c>
      <c r="D78" s="247">
        <f t="shared" si="75"/>
        <v>7.4388670835499795E-4</v>
      </c>
      <c r="E78" s="215">
        <f t="shared" si="76"/>
        <v>1.1319561551433391E-3</v>
      </c>
      <c r="F78" s="52">
        <f t="shared" si="77"/>
        <v>0.10721649484536072</v>
      </c>
      <c r="H78" s="19">
        <v>17.147000000000002</v>
      </c>
      <c r="I78" s="140">
        <v>16.972999999999999</v>
      </c>
      <c r="J78" s="214">
        <f t="shared" si="78"/>
        <v>5.2534441355484808E-3</v>
      </c>
      <c r="K78" s="215">
        <f t="shared" si="79"/>
        <v>6.2049652883135482E-3</v>
      </c>
      <c r="L78" s="52">
        <f t="shared" si="108"/>
        <v>-1.0147547675978481E-2</v>
      </c>
      <c r="N78" s="40">
        <f t="shared" ref="N78:N79" si="112">(H78/B78)*10</f>
        <v>35.354639175257731</v>
      </c>
      <c r="O78" s="143">
        <f t="shared" ref="O78:O79" si="113">(I78/C78)*10</f>
        <v>31.607076350093109</v>
      </c>
      <c r="P78" s="52">
        <f t="shared" ref="P78:P79" si="114">(O78-N78)/N78</f>
        <v>-0.10599918179301578</v>
      </c>
    </row>
    <row r="79" spans="1:16" ht="20.100000000000001" customHeight="1" x14ac:dyDescent="0.25">
      <c r="A79" s="38" t="s">
        <v>232</v>
      </c>
      <c r="B79" s="19">
        <v>56.84</v>
      </c>
      <c r="C79" s="140">
        <v>55.61</v>
      </c>
      <c r="D79" s="247">
        <f t="shared" si="75"/>
        <v>8.7180454645150677E-3</v>
      </c>
      <c r="E79" s="215">
        <f t="shared" si="76"/>
        <v>1.1722175379426644E-2</v>
      </c>
      <c r="F79" s="52">
        <f t="shared" si="77"/>
        <v>-2.1639690358902251E-2</v>
      </c>
      <c r="H79" s="19">
        <v>18.893999999999998</v>
      </c>
      <c r="I79" s="140">
        <v>16.706</v>
      </c>
      <c r="J79" s="214">
        <f t="shared" si="78"/>
        <v>5.788684521901964E-3</v>
      </c>
      <c r="K79" s="215">
        <f t="shared" si="79"/>
        <v>6.1073558066674213E-3</v>
      </c>
      <c r="L79" s="52">
        <f t="shared" si="108"/>
        <v>-0.1158039589287604</v>
      </c>
      <c r="N79" s="40">
        <f t="shared" si="112"/>
        <v>3.3240675580577057</v>
      </c>
      <c r="O79" s="143">
        <f t="shared" si="113"/>
        <v>3.0041359467721636</v>
      </c>
      <c r="P79" s="52">
        <f t="shared" si="114"/>
        <v>-9.6247024375305482E-2</v>
      </c>
    </row>
    <row r="80" spans="1:16" ht="20.100000000000001" customHeight="1" x14ac:dyDescent="0.25">
      <c r="A80" s="38" t="s">
        <v>226</v>
      </c>
      <c r="B80" s="19">
        <v>36</v>
      </c>
      <c r="C80" s="140">
        <v>32.4</v>
      </c>
      <c r="D80" s="247">
        <f t="shared" si="75"/>
        <v>5.5216332991298803E-3</v>
      </c>
      <c r="E80" s="215">
        <f t="shared" si="76"/>
        <v>6.8296795952782459E-3</v>
      </c>
      <c r="F80" s="52">
        <f t="shared" si="77"/>
        <v>-0.10000000000000003</v>
      </c>
      <c r="H80" s="19">
        <v>16.935000000000002</v>
      </c>
      <c r="I80" s="140">
        <v>16.285</v>
      </c>
      <c r="J80" s="214">
        <f t="shared" si="78"/>
        <v>5.1884922397803417E-3</v>
      </c>
      <c r="K80" s="215">
        <f t="shared" si="79"/>
        <v>5.9534472232478722E-3</v>
      </c>
      <c r="L80" s="52">
        <f t="shared" si="108"/>
        <v>-3.8382049010924242E-2</v>
      </c>
      <c r="N80" s="40">
        <f t="shared" si="109"/>
        <v>4.7041666666666675</v>
      </c>
      <c r="O80" s="143">
        <f t="shared" si="110"/>
        <v>5.0262345679012341</v>
      </c>
      <c r="P80" s="52">
        <f t="shared" si="111"/>
        <v>6.8464389987861807E-2</v>
      </c>
    </row>
    <row r="81" spans="1:16" ht="20.100000000000001" customHeight="1" x14ac:dyDescent="0.25">
      <c r="A81" s="38" t="s">
        <v>183</v>
      </c>
      <c r="B81" s="19">
        <v>8.93</v>
      </c>
      <c r="C81" s="140">
        <v>28.65</v>
      </c>
      <c r="D81" s="247">
        <f t="shared" si="75"/>
        <v>1.3696718155897175E-3</v>
      </c>
      <c r="E81" s="215">
        <f t="shared" si="76"/>
        <v>6.0392074198988193E-3</v>
      </c>
      <c r="F81" s="52">
        <f t="shared" si="77"/>
        <v>2.2082866741321387</v>
      </c>
      <c r="H81" s="19">
        <v>4.5030000000000001</v>
      </c>
      <c r="I81" s="140">
        <v>15.302</v>
      </c>
      <c r="J81" s="214">
        <f t="shared" si="78"/>
        <v>1.3796150313392902E-3</v>
      </c>
      <c r="K81" s="215">
        <f t="shared" si="79"/>
        <v>5.594083476213629E-3</v>
      </c>
      <c r="L81" s="52">
        <f t="shared" si="108"/>
        <v>2.3981789917832552</v>
      </c>
      <c r="N81" s="40">
        <f t="shared" si="109"/>
        <v>5.042553191489362</v>
      </c>
      <c r="O81" s="143">
        <f t="shared" si="110"/>
        <v>5.341012216404887</v>
      </c>
      <c r="P81" s="52">
        <f t="shared" si="111"/>
        <v>5.9188076671011287E-2</v>
      </c>
    </row>
    <row r="82" spans="1:16" ht="20.100000000000001" customHeight="1" x14ac:dyDescent="0.25">
      <c r="A82" s="38" t="s">
        <v>204</v>
      </c>
      <c r="B82" s="19">
        <v>109.38999999999999</v>
      </c>
      <c r="C82" s="140">
        <v>32.299999999999997</v>
      </c>
      <c r="D82" s="247">
        <f t="shared" si="75"/>
        <v>1.6778096294217153E-2</v>
      </c>
      <c r="E82" s="215">
        <f t="shared" si="76"/>
        <v>6.8086003372681272E-3</v>
      </c>
      <c r="F82" s="52">
        <f t="shared" si="77"/>
        <v>-0.70472620897705451</v>
      </c>
      <c r="H82" s="19">
        <v>32.700000000000003</v>
      </c>
      <c r="I82" s="140">
        <v>15.250000000000004</v>
      </c>
      <c r="J82" s="214">
        <f t="shared" si="78"/>
        <v>1.0018523545368595E-2</v>
      </c>
      <c r="K82" s="215">
        <f t="shared" si="79"/>
        <v>5.5750733899005266E-3</v>
      </c>
      <c r="L82" s="52">
        <f t="shared" si="108"/>
        <v>-0.53363914373088683</v>
      </c>
      <c r="N82" s="40">
        <f t="shared" si="109"/>
        <v>2.9893043239784269</v>
      </c>
      <c r="O82" s="143">
        <f t="shared" si="110"/>
        <v>4.7213622291021693</v>
      </c>
      <c r="P82" s="52">
        <f t="shared" si="111"/>
        <v>0.57941839217579849</v>
      </c>
    </row>
    <row r="83" spans="1:16" ht="20.100000000000001" customHeight="1" thickBot="1" x14ac:dyDescent="0.3">
      <c r="A83" s="8" t="s">
        <v>235</v>
      </c>
      <c r="B83" s="19">
        <v>59.62</v>
      </c>
      <c r="C83" s="140">
        <v>28.36</v>
      </c>
      <c r="D83" s="247">
        <f t="shared" si="75"/>
        <v>9.1444382581700959E-3</v>
      </c>
      <c r="E83" s="215">
        <f t="shared" si="76"/>
        <v>5.9780775716694774E-3</v>
      </c>
      <c r="F83" s="52">
        <f t="shared" si="77"/>
        <v>-0.52432069775243206</v>
      </c>
      <c r="H83" s="19">
        <v>23.132000000000005</v>
      </c>
      <c r="I83" s="140">
        <v>13.226000000000003</v>
      </c>
      <c r="J83" s="214">
        <f t="shared" si="78"/>
        <v>7.0871096835310827E-3</v>
      </c>
      <c r="K83" s="215">
        <f t="shared" si="79"/>
        <v>4.8351423380212696E-3</v>
      </c>
      <c r="L83" s="52">
        <f t="shared" ref="L83" si="115">(I83-H83)/H83</f>
        <v>-0.42823793878609717</v>
      </c>
      <c r="N83" s="40">
        <f t="shared" ref="N83:O84" si="116">(H83/B83)*10</f>
        <v>3.8799060717879916</v>
      </c>
      <c r="O83" s="143">
        <f t="shared" ref="O83" si="117">(I83/C83)*10</f>
        <v>4.6636107193229916</v>
      </c>
      <c r="P83" s="52">
        <f t="shared" ref="P83" si="118">(O83-N83)/N83</f>
        <v>0.20199062375080706</v>
      </c>
    </row>
    <row r="84" spans="1:16" ht="26.25" customHeight="1" thickBot="1" x14ac:dyDescent="0.3">
      <c r="A84" s="12" t="s">
        <v>18</v>
      </c>
      <c r="B84" s="17">
        <v>6519.8100000000022</v>
      </c>
      <c r="C84" s="145">
        <v>4744</v>
      </c>
      <c r="D84" s="243">
        <f>SUM(D62:D83)</f>
        <v>0.89119928341470056</v>
      </c>
      <c r="E84" s="244">
        <f>SUM(E62:E83)</f>
        <v>0.9448313659359191</v>
      </c>
      <c r="F84" s="57">
        <f>(C84-B84)/B84</f>
        <v>-0.27237143413688458</v>
      </c>
      <c r="G84" s="1"/>
      <c r="H84" s="17">
        <v>3263.9539999999993</v>
      </c>
      <c r="I84" s="145">
        <v>2735.3900000000003</v>
      </c>
      <c r="J84" s="255">
        <f t="shared" si="78"/>
        <v>1</v>
      </c>
      <c r="K84" s="244">
        <f t="shared" si="79"/>
        <v>1</v>
      </c>
      <c r="L84" s="57">
        <f>(I84-H84)/H84</f>
        <v>-0.16193978223957783</v>
      </c>
      <c r="M84" s="1"/>
      <c r="N84" s="37">
        <f t="shared" si="116"/>
        <v>5.0062103036744912</v>
      </c>
      <c r="O84" s="150">
        <f t="shared" si="116"/>
        <v>5.7659991568296798</v>
      </c>
      <c r="P84" s="57">
        <f>(O84-N84)/N84</f>
        <v>0.15176926398747448</v>
      </c>
    </row>
  </sheetData>
  <mergeCells count="33"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2:E72 J62:K73 D22:E25 D21:E21 D27:E28 D26:E26 D29:E29 J22:K25 J21:K21 J27:K28 J26:K26 J29:K29 D10:E12 D9:E9 J10:K12 J9:K9 J8:K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L39:L56 P39:P56 F39:F56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F17" sqref="F1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141</v>
      </c>
    </row>
    <row r="2" spans="1:18" ht="15.75" thickBot="1" x14ac:dyDescent="0.3"/>
    <row r="3" spans="1:18" x14ac:dyDescent="0.25">
      <c r="A3" s="328" t="s">
        <v>16</v>
      </c>
      <c r="B3" s="311"/>
      <c r="C3" s="311"/>
      <c r="D3" s="347" t="s">
        <v>1</v>
      </c>
      <c r="E3" s="340"/>
      <c r="F3" s="347" t="s">
        <v>104</v>
      </c>
      <c r="G3" s="340"/>
      <c r="H3" s="130" t="s">
        <v>0</v>
      </c>
      <c r="J3" s="341" t="s">
        <v>19</v>
      </c>
      <c r="K3" s="340"/>
      <c r="L3" s="350" t="s">
        <v>104</v>
      </c>
      <c r="M3" s="351"/>
      <c r="N3" s="130" t="s">
        <v>0</v>
      </c>
      <c r="P3" s="339" t="s">
        <v>22</v>
      </c>
      <c r="Q3" s="340"/>
      <c r="R3" s="130" t="s">
        <v>0</v>
      </c>
    </row>
    <row r="4" spans="1:18" x14ac:dyDescent="0.25">
      <c r="A4" s="346"/>
      <c r="B4" s="312"/>
      <c r="C4" s="312"/>
      <c r="D4" s="348" t="s">
        <v>157</v>
      </c>
      <c r="E4" s="342"/>
      <c r="F4" s="348" t="str">
        <f>D4</f>
        <v>jan-maio</v>
      </c>
      <c r="G4" s="342"/>
      <c r="H4" s="131" t="s">
        <v>151</v>
      </c>
      <c r="J4" s="337" t="str">
        <f>D4</f>
        <v>jan-maio</v>
      </c>
      <c r="K4" s="342"/>
      <c r="L4" s="343" t="str">
        <f>D4</f>
        <v>jan-maio</v>
      </c>
      <c r="M4" s="344"/>
      <c r="N4" s="131" t="str">
        <f>H4</f>
        <v>2023/2022</v>
      </c>
      <c r="P4" s="337" t="str">
        <f>D4</f>
        <v>jan-maio</v>
      </c>
      <c r="Q4" s="338"/>
      <c r="R4" s="131" t="str">
        <f>N4</f>
        <v>2023/2022</v>
      </c>
    </row>
    <row r="5" spans="1:18" ht="19.5" customHeight="1" thickBot="1" x14ac:dyDescent="0.3">
      <c r="A5" s="329"/>
      <c r="B5" s="352"/>
      <c r="C5" s="352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169755.96000000008</v>
      </c>
      <c r="E6" s="147">
        <v>154200.53999999998</v>
      </c>
      <c r="F6" s="247">
        <f>D6/D8</f>
        <v>0.78336176794413459</v>
      </c>
      <c r="G6" s="246">
        <f>E6/E8</f>
        <v>0.7690552981739639</v>
      </c>
      <c r="H6" s="165">
        <f>(E6-D6)/D6</f>
        <v>-9.1634013910322165E-2</v>
      </c>
      <c r="I6" s="1"/>
      <c r="J6" s="115">
        <v>73348.487000000008</v>
      </c>
      <c r="K6" s="147">
        <v>68488.01400000001</v>
      </c>
      <c r="L6" s="247">
        <f>J6/J8</f>
        <v>0.65114128290706008</v>
      </c>
      <c r="M6" s="246">
        <f>K6/K8</f>
        <v>0.64609675444086001</v>
      </c>
      <c r="N6" s="165">
        <f>(K6-J6)/J6</f>
        <v>-6.6265484112848813E-2</v>
      </c>
      <c r="P6" s="27">
        <f t="shared" ref="P6:Q8" si="0">(J6/D6)*10</f>
        <v>4.3208195458939986</v>
      </c>
      <c r="Q6" s="152">
        <f t="shared" si="0"/>
        <v>4.4414898936151594</v>
      </c>
      <c r="R6" s="165">
        <f>(Q6-P6)/P6</f>
        <v>2.7927652714826241E-2</v>
      </c>
    </row>
    <row r="7" spans="1:18" ht="24" customHeight="1" thickBot="1" x14ac:dyDescent="0.3">
      <c r="A7" s="161" t="s">
        <v>21</v>
      </c>
      <c r="B7" s="1"/>
      <c r="C7" s="1"/>
      <c r="D7" s="117">
        <v>46945.909999999996</v>
      </c>
      <c r="E7" s="140">
        <v>46305.9</v>
      </c>
      <c r="F7" s="247">
        <f>D7/D8</f>
        <v>0.21663823205586541</v>
      </c>
      <c r="G7" s="215">
        <f>E7/E8</f>
        <v>0.23094470182603616</v>
      </c>
      <c r="H7" s="55">
        <f t="shared" ref="H7:H8" si="1">(E7-D7)/D7</f>
        <v>-1.3632923507074308E-2</v>
      </c>
      <c r="J7" s="196">
        <v>39297.553</v>
      </c>
      <c r="K7" s="142">
        <v>37514.707000000009</v>
      </c>
      <c r="L7" s="247">
        <f>J7/J8</f>
        <v>0.34885871709293997</v>
      </c>
      <c r="M7" s="215">
        <f>K7/K8</f>
        <v>0.35390324555913999</v>
      </c>
      <c r="N7" s="102">
        <f t="shared" ref="N7:N8" si="2">(K7-J7)/J7</f>
        <v>-4.5367862981188431E-2</v>
      </c>
      <c r="P7" s="27">
        <f t="shared" si="0"/>
        <v>8.3708150507680017</v>
      </c>
      <c r="Q7" s="152">
        <f t="shared" si="0"/>
        <v>8.1014961376412096</v>
      </c>
      <c r="R7" s="102">
        <f t="shared" ref="R7:R8" si="3">(Q7-P7)/P7</f>
        <v>-3.2173559144886704E-2</v>
      </c>
    </row>
    <row r="8" spans="1:18" ht="26.25" customHeight="1" thickBot="1" x14ac:dyDescent="0.3">
      <c r="A8" s="12" t="s">
        <v>12</v>
      </c>
      <c r="B8" s="162"/>
      <c r="C8" s="162"/>
      <c r="D8" s="163">
        <v>216701.87000000008</v>
      </c>
      <c r="E8" s="145">
        <v>200506.43999999997</v>
      </c>
      <c r="F8" s="243">
        <f>SUM(F6:F7)</f>
        <v>1</v>
      </c>
      <c r="G8" s="244">
        <f>SUM(G6:G7)</f>
        <v>1</v>
      </c>
      <c r="H8" s="164">
        <f t="shared" si="1"/>
        <v>-7.4735995586932877E-2</v>
      </c>
      <c r="I8" s="1"/>
      <c r="J8" s="17">
        <v>112646.04000000001</v>
      </c>
      <c r="K8" s="145">
        <v>106002.72100000002</v>
      </c>
      <c r="L8" s="243">
        <f>SUM(L6:L7)</f>
        <v>1</v>
      </c>
      <c r="M8" s="244">
        <f>SUM(M6:M7)</f>
        <v>1</v>
      </c>
      <c r="N8" s="164">
        <f t="shared" si="2"/>
        <v>-5.8975166814563461E-2</v>
      </c>
      <c r="O8" s="1"/>
      <c r="P8" s="29">
        <f t="shared" si="0"/>
        <v>5.1982034119041041</v>
      </c>
      <c r="Q8" s="146">
        <f t="shared" si="0"/>
        <v>5.2867489443231861</v>
      </c>
      <c r="R8" s="164">
        <f t="shared" si="3"/>
        <v>1.7033872167508689E-2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140</v>
      </c>
    </row>
    <row r="3" spans="1:16" ht="8.25" customHeight="1" thickBot="1" x14ac:dyDescent="0.3"/>
    <row r="4" spans="1:16" x14ac:dyDescent="0.25">
      <c r="A4" s="353" t="s">
        <v>3</v>
      </c>
      <c r="B4" s="347" t="s">
        <v>1</v>
      </c>
      <c r="C4" s="340"/>
      <c r="D4" s="347" t="s">
        <v>104</v>
      </c>
      <c r="E4" s="340"/>
      <c r="F4" s="130" t="s">
        <v>0</v>
      </c>
      <c r="H4" s="356" t="s">
        <v>19</v>
      </c>
      <c r="I4" s="357"/>
      <c r="J4" s="347" t="s">
        <v>104</v>
      </c>
      <c r="K4" s="345"/>
      <c r="L4" s="130" t="s">
        <v>0</v>
      </c>
      <c r="N4" s="339" t="s">
        <v>22</v>
      </c>
      <c r="O4" s="340"/>
      <c r="P4" s="130" t="s">
        <v>0</v>
      </c>
    </row>
    <row r="5" spans="1:16" x14ac:dyDescent="0.25">
      <c r="A5" s="354"/>
      <c r="B5" s="348" t="s">
        <v>157</v>
      </c>
      <c r="C5" s="342"/>
      <c r="D5" s="348" t="str">
        <f>B5</f>
        <v>jan-maio</v>
      </c>
      <c r="E5" s="342"/>
      <c r="F5" s="131" t="s">
        <v>151</v>
      </c>
      <c r="H5" s="337" t="str">
        <f>B5</f>
        <v>jan-maio</v>
      </c>
      <c r="I5" s="342"/>
      <c r="J5" s="348" t="str">
        <f>B5</f>
        <v>jan-maio</v>
      </c>
      <c r="K5" s="338"/>
      <c r="L5" s="131" t="str">
        <f>F5</f>
        <v>2023/2022</v>
      </c>
      <c r="N5" s="337" t="str">
        <f>B5</f>
        <v>jan-maio</v>
      </c>
      <c r="O5" s="338"/>
      <c r="P5" s="131" t="str">
        <f>F5</f>
        <v>2023/2022</v>
      </c>
    </row>
    <row r="6" spans="1:16" ht="19.5" customHeight="1" thickBot="1" x14ac:dyDescent="0.3">
      <c r="A6" s="355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164</v>
      </c>
      <c r="B7" s="39">
        <v>72709.490000000005</v>
      </c>
      <c r="C7" s="147">
        <v>69616.549999999988</v>
      </c>
      <c r="D7" s="247">
        <f>B7/$B$33</f>
        <v>0.33552774602268098</v>
      </c>
      <c r="E7" s="246">
        <f>C7/$C$33</f>
        <v>0.34720356114247469</v>
      </c>
      <c r="F7" s="52">
        <f>(C7-B7)/B7</f>
        <v>-4.2538326152473584E-2</v>
      </c>
      <c r="H7" s="39">
        <v>29452.618999999999</v>
      </c>
      <c r="I7" s="147">
        <v>28762.306</v>
      </c>
      <c r="J7" s="247">
        <f>H7/$H$33</f>
        <v>0.26146164570010633</v>
      </c>
      <c r="K7" s="246">
        <f>I7/$I$33</f>
        <v>0.2713355443017354</v>
      </c>
      <c r="L7" s="52">
        <f>(I7-H7)/H7</f>
        <v>-2.343808542119797E-2</v>
      </c>
      <c r="N7" s="27">
        <f t="shared" ref="N7:N33" si="0">(H7/B7)*10</f>
        <v>4.050725565534842</v>
      </c>
      <c r="O7" s="151">
        <f t="shared" ref="O7:O33" si="1">(I7/C7)*10</f>
        <v>4.1315328036221279</v>
      </c>
      <c r="P7" s="61">
        <f>(O7-N7)/N7</f>
        <v>1.9948830593419006E-2</v>
      </c>
    </row>
    <row r="8" spans="1:16" ht="20.100000000000001" customHeight="1" x14ac:dyDescent="0.25">
      <c r="A8" s="8" t="s">
        <v>163</v>
      </c>
      <c r="B8" s="19">
        <v>15681.3</v>
      </c>
      <c r="C8" s="140">
        <v>13060.39</v>
      </c>
      <c r="D8" s="247">
        <f t="shared" ref="D8:D32" si="2">B8/$B$33</f>
        <v>7.23634733747337E-2</v>
      </c>
      <c r="E8" s="215">
        <f t="shared" ref="E8:E32" si="3">C8/$C$33</f>
        <v>6.5137010063118117E-2</v>
      </c>
      <c r="F8" s="52">
        <f t="shared" ref="F8:F33" si="4">(C8-B8)/B8</f>
        <v>-0.16713601550891827</v>
      </c>
      <c r="H8" s="19">
        <v>15751.066999999999</v>
      </c>
      <c r="I8" s="140">
        <v>13564.879000000001</v>
      </c>
      <c r="J8" s="247">
        <f t="shared" ref="J8:J32" si="5">H8/$H$33</f>
        <v>0.13982796909682757</v>
      </c>
      <c r="K8" s="215">
        <f t="shared" ref="K8:K32" si="6">I8/$I$33</f>
        <v>0.12796727170805361</v>
      </c>
      <c r="L8" s="52">
        <f t="shared" ref="L8:L33" si="7">(I8-H8)/H8</f>
        <v>-0.13879618441087188</v>
      </c>
      <c r="M8" s="1"/>
      <c r="N8" s="27">
        <f t="shared" si="0"/>
        <v>10.04449057157251</v>
      </c>
      <c r="O8" s="152">
        <f t="shared" si="1"/>
        <v>10.38627406991675</v>
      </c>
      <c r="P8" s="52">
        <f t="shared" ref="P8:P71" si="8">(O8-N8)/N8</f>
        <v>3.4026961935883657E-2</v>
      </c>
    </row>
    <row r="9" spans="1:16" ht="20.100000000000001" customHeight="1" x14ac:dyDescent="0.25">
      <c r="A9" s="8" t="s">
        <v>169</v>
      </c>
      <c r="B9" s="19">
        <v>32260.25</v>
      </c>
      <c r="C9" s="140">
        <v>27158.069999999996</v>
      </c>
      <c r="D9" s="247">
        <f t="shared" si="2"/>
        <v>0.14886927371692735</v>
      </c>
      <c r="E9" s="215">
        <f t="shared" si="3"/>
        <v>0.13544737016925729</v>
      </c>
      <c r="F9" s="52">
        <f t="shared" si="4"/>
        <v>-0.15815686487240502</v>
      </c>
      <c r="H9" s="19">
        <v>12940.119000000001</v>
      </c>
      <c r="I9" s="140">
        <v>11843.652999999998</v>
      </c>
      <c r="J9" s="247">
        <f t="shared" si="5"/>
        <v>0.11487415802632744</v>
      </c>
      <c r="K9" s="215">
        <f t="shared" si="6"/>
        <v>0.11172970739119044</v>
      </c>
      <c r="L9" s="52">
        <f t="shared" si="7"/>
        <v>-8.4733842092178754E-2</v>
      </c>
      <c r="N9" s="27">
        <f t="shared" si="0"/>
        <v>4.0111651335622014</v>
      </c>
      <c r="O9" s="152">
        <f t="shared" si="1"/>
        <v>4.3610068756726825</v>
      </c>
      <c r="P9" s="52">
        <f t="shared" si="8"/>
        <v>8.7216988197091921E-2</v>
      </c>
    </row>
    <row r="10" spans="1:16" ht="20.100000000000001" customHeight="1" x14ac:dyDescent="0.25">
      <c r="A10" s="8" t="s">
        <v>172</v>
      </c>
      <c r="B10" s="19">
        <v>27565.9</v>
      </c>
      <c r="C10" s="140">
        <v>22222.32</v>
      </c>
      <c r="D10" s="247">
        <f t="shared" si="2"/>
        <v>0.12720656263833816</v>
      </c>
      <c r="E10" s="215">
        <f t="shared" si="3"/>
        <v>0.11083095385863907</v>
      </c>
      <c r="F10" s="52">
        <f t="shared" si="4"/>
        <v>-0.19384747096956753</v>
      </c>
      <c r="H10" s="19">
        <v>11284.25</v>
      </c>
      <c r="I10" s="140">
        <v>9443.3189999999995</v>
      </c>
      <c r="J10" s="247">
        <f t="shared" si="5"/>
        <v>0.10017440471054288</v>
      </c>
      <c r="K10" s="215">
        <f t="shared" si="6"/>
        <v>8.9085628283070192E-2</v>
      </c>
      <c r="L10" s="52">
        <f t="shared" si="7"/>
        <v>-0.16314163546536106</v>
      </c>
      <c r="N10" s="27">
        <f t="shared" si="0"/>
        <v>4.0935539924326791</v>
      </c>
      <c r="O10" s="152">
        <f t="shared" si="1"/>
        <v>4.2494748523106498</v>
      </c>
      <c r="P10" s="52">
        <f t="shared" si="8"/>
        <v>3.8089361998450512E-2</v>
      </c>
    </row>
    <row r="11" spans="1:16" ht="20.100000000000001" customHeight="1" x14ac:dyDescent="0.25">
      <c r="A11" s="8" t="s">
        <v>166</v>
      </c>
      <c r="B11" s="19">
        <v>10684.48</v>
      </c>
      <c r="C11" s="140">
        <v>15372.579999999998</v>
      </c>
      <c r="D11" s="247">
        <f t="shared" si="2"/>
        <v>4.9304973694966281E-2</v>
      </c>
      <c r="E11" s="215">
        <f t="shared" si="3"/>
        <v>7.6668759367529482E-2</v>
      </c>
      <c r="F11" s="52">
        <f t="shared" si="4"/>
        <v>0.43877661804785995</v>
      </c>
      <c r="H11" s="19">
        <v>6618.0150000000003</v>
      </c>
      <c r="I11" s="140">
        <v>8862.9680000000008</v>
      </c>
      <c r="J11" s="247">
        <f t="shared" si="5"/>
        <v>5.8750533973497887E-2</v>
      </c>
      <c r="K11" s="215">
        <f t="shared" si="6"/>
        <v>8.3610759387959491E-2</v>
      </c>
      <c r="L11" s="52">
        <f t="shared" si="7"/>
        <v>0.33921848167464114</v>
      </c>
      <c r="N11" s="27">
        <f t="shared" si="0"/>
        <v>6.1940450073377464</v>
      </c>
      <c r="O11" s="152">
        <f t="shared" si="1"/>
        <v>5.7654395033234511</v>
      </c>
      <c r="P11" s="52">
        <f t="shared" si="8"/>
        <v>-6.9196381929183565E-2</v>
      </c>
    </row>
    <row r="12" spans="1:16" ht="20.100000000000001" customHeight="1" x14ac:dyDescent="0.25">
      <c r="A12" s="8" t="s">
        <v>167</v>
      </c>
      <c r="B12" s="19">
        <v>13713.499999999998</v>
      </c>
      <c r="C12" s="140">
        <v>13019.19</v>
      </c>
      <c r="D12" s="247">
        <f t="shared" si="2"/>
        <v>6.328279492927312E-2</v>
      </c>
      <c r="E12" s="215">
        <f t="shared" si="3"/>
        <v>6.4931530378774818E-2</v>
      </c>
      <c r="F12" s="52">
        <f t="shared" si="4"/>
        <v>-5.062967149159571E-2</v>
      </c>
      <c r="H12" s="19">
        <v>6453.8489999999993</v>
      </c>
      <c r="I12" s="140">
        <v>6010.8329999999996</v>
      </c>
      <c r="J12" s="247">
        <f t="shared" si="5"/>
        <v>5.7293172489685393E-2</v>
      </c>
      <c r="K12" s="215">
        <f t="shared" si="6"/>
        <v>5.670451610388378E-2</v>
      </c>
      <c r="L12" s="52">
        <f t="shared" si="7"/>
        <v>-6.8643688440804804E-2</v>
      </c>
      <c r="N12" s="27">
        <f t="shared" si="0"/>
        <v>4.7062011886097643</v>
      </c>
      <c r="O12" s="152">
        <f t="shared" si="1"/>
        <v>4.6169024340223928</v>
      </c>
      <c r="P12" s="52">
        <f t="shared" si="8"/>
        <v>-1.8974699764960724E-2</v>
      </c>
    </row>
    <row r="13" spans="1:16" ht="20.100000000000001" customHeight="1" x14ac:dyDescent="0.25">
      <c r="A13" s="8" t="s">
        <v>176</v>
      </c>
      <c r="B13" s="19">
        <v>5373.2</v>
      </c>
      <c r="C13" s="140">
        <v>5246.99</v>
      </c>
      <c r="D13" s="247">
        <f t="shared" si="2"/>
        <v>2.4795355942244527E-2</v>
      </c>
      <c r="E13" s="215">
        <f t="shared" si="3"/>
        <v>2.6168685654186449E-2</v>
      </c>
      <c r="F13" s="52">
        <f t="shared" si="4"/>
        <v>-2.3488796248045864E-2</v>
      </c>
      <c r="H13" s="19">
        <v>3933.0409999999997</v>
      </c>
      <c r="I13" s="140">
        <v>3623.268</v>
      </c>
      <c r="J13" s="247">
        <f t="shared" si="5"/>
        <v>3.4915040067098682E-2</v>
      </c>
      <c r="K13" s="215">
        <f t="shared" si="6"/>
        <v>3.418089616775026E-2</v>
      </c>
      <c r="L13" s="52">
        <f t="shared" si="7"/>
        <v>-7.8761701187452585E-2</v>
      </c>
      <c r="N13" s="27">
        <f t="shared" si="0"/>
        <v>7.3197368421052635</v>
      </c>
      <c r="O13" s="152">
        <f t="shared" si="1"/>
        <v>6.9054219657365472</v>
      </c>
      <c r="P13" s="52">
        <f t="shared" si="8"/>
        <v>-5.6602427833942905E-2</v>
      </c>
    </row>
    <row r="14" spans="1:16" ht="20.100000000000001" customHeight="1" x14ac:dyDescent="0.25">
      <c r="A14" s="8" t="s">
        <v>168</v>
      </c>
      <c r="B14" s="19">
        <v>4252.3599999999997</v>
      </c>
      <c r="C14" s="140">
        <v>3273.1900000000005</v>
      </c>
      <c r="D14" s="247">
        <f t="shared" si="2"/>
        <v>1.962308862401603E-2</v>
      </c>
      <c r="E14" s="215">
        <f t="shared" si="3"/>
        <v>1.6324612815428761E-2</v>
      </c>
      <c r="F14" s="52">
        <f t="shared" si="4"/>
        <v>-0.23026507633408255</v>
      </c>
      <c r="H14" s="19">
        <v>4049.3210000000004</v>
      </c>
      <c r="I14" s="140">
        <v>2838.4789999999998</v>
      </c>
      <c r="J14" s="247">
        <f t="shared" si="5"/>
        <v>3.594730005599843E-2</v>
      </c>
      <c r="K14" s="215">
        <f t="shared" si="6"/>
        <v>2.6777416402358197E-2</v>
      </c>
      <c r="L14" s="52">
        <f t="shared" si="7"/>
        <v>-0.29902346590946988</v>
      </c>
      <c r="N14" s="27">
        <f t="shared" si="0"/>
        <v>9.5225263147993129</v>
      </c>
      <c r="O14" s="152">
        <f t="shared" si="1"/>
        <v>8.6719041668830705</v>
      </c>
      <c r="P14" s="52">
        <f t="shared" si="8"/>
        <v>-8.9327361227057867E-2</v>
      </c>
    </row>
    <row r="15" spans="1:16" ht="20.100000000000001" customHeight="1" x14ac:dyDescent="0.25">
      <c r="A15" s="8" t="s">
        <v>181</v>
      </c>
      <c r="B15" s="19">
        <v>556.30000000000007</v>
      </c>
      <c r="C15" s="140">
        <v>786.02</v>
      </c>
      <c r="D15" s="247">
        <f t="shared" si="2"/>
        <v>2.5671213635581466E-3</v>
      </c>
      <c r="E15" s="215">
        <f t="shared" si="3"/>
        <v>3.9201733370758532E-3</v>
      </c>
      <c r="F15" s="52">
        <f t="shared" si="4"/>
        <v>0.41294265683983444</v>
      </c>
      <c r="H15" s="19">
        <v>1559.1399999999999</v>
      </c>
      <c r="I15" s="140">
        <v>2300.779</v>
      </c>
      <c r="J15" s="247">
        <f t="shared" si="5"/>
        <v>1.3841054687763548E-2</v>
      </c>
      <c r="K15" s="215">
        <f t="shared" si="6"/>
        <v>2.1704905103332204E-2</v>
      </c>
      <c r="L15" s="52">
        <f t="shared" si="7"/>
        <v>0.47567184473491808</v>
      </c>
      <c r="N15" s="27">
        <f t="shared" si="0"/>
        <v>28.026963868416317</v>
      </c>
      <c r="O15" s="152">
        <f t="shared" si="1"/>
        <v>29.271252639881936</v>
      </c>
      <c r="P15" s="52">
        <f t="shared" si="8"/>
        <v>4.4396131429270257E-2</v>
      </c>
    </row>
    <row r="16" spans="1:16" ht="20.100000000000001" customHeight="1" x14ac:dyDescent="0.25">
      <c r="A16" s="8" t="s">
        <v>175</v>
      </c>
      <c r="B16" s="19">
        <v>5185.46</v>
      </c>
      <c r="C16" s="140">
        <v>4684.63</v>
      </c>
      <c r="D16" s="247">
        <f t="shared" si="2"/>
        <v>2.3929004396685646E-2</v>
      </c>
      <c r="E16" s="215">
        <f t="shared" si="3"/>
        <v>2.336398771031991E-2</v>
      </c>
      <c r="F16" s="52">
        <f t="shared" si="4"/>
        <v>-9.6583523930374532E-2</v>
      </c>
      <c r="H16" s="19">
        <v>2354.0340000000001</v>
      </c>
      <c r="I16" s="140">
        <v>2194.0259999999998</v>
      </c>
      <c r="J16" s="247">
        <f t="shared" si="5"/>
        <v>2.0897618771152544E-2</v>
      </c>
      <c r="K16" s="215">
        <f t="shared" si="6"/>
        <v>2.0697827181247543E-2</v>
      </c>
      <c r="L16" s="52">
        <f t="shared" si="7"/>
        <v>-6.7971830483332121E-2</v>
      </c>
      <c r="N16" s="27">
        <f t="shared" si="0"/>
        <v>4.5396821111338239</v>
      </c>
      <c r="O16" s="152">
        <f t="shared" si="1"/>
        <v>4.6834563241920915</v>
      </c>
      <c r="P16" s="52">
        <f t="shared" si="8"/>
        <v>3.1670546425630386E-2</v>
      </c>
    </row>
    <row r="17" spans="1:16" ht="20.100000000000001" customHeight="1" x14ac:dyDescent="0.25">
      <c r="A17" s="8" t="s">
        <v>171</v>
      </c>
      <c r="B17" s="19">
        <v>3133.7200000000003</v>
      </c>
      <c r="C17" s="140">
        <v>2945.01</v>
      </c>
      <c r="D17" s="247">
        <f t="shared" si="2"/>
        <v>1.4460973502443708E-2</v>
      </c>
      <c r="E17" s="215">
        <f t="shared" si="3"/>
        <v>1.4687857407472788E-2</v>
      </c>
      <c r="F17" s="52">
        <f t="shared" si="4"/>
        <v>-6.0219164443536762E-2</v>
      </c>
      <c r="H17" s="19">
        <v>2008.1660000000002</v>
      </c>
      <c r="I17" s="140">
        <v>1759.289</v>
      </c>
      <c r="J17" s="247">
        <f t="shared" si="5"/>
        <v>1.7827222332893376E-2</v>
      </c>
      <c r="K17" s="215">
        <f t="shared" si="6"/>
        <v>1.659664000511836E-2</v>
      </c>
      <c r="L17" s="52">
        <f t="shared" si="7"/>
        <v>-0.12393248366917882</v>
      </c>
      <c r="N17" s="27">
        <f t="shared" si="0"/>
        <v>6.4082496202596273</v>
      </c>
      <c r="O17" s="152">
        <f t="shared" si="1"/>
        <v>5.9737963538324141</v>
      </c>
      <c r="P17" s="52">
        <f t="shared" si="8"/>
        <v>-6.7795933706092354E-2</v>
      </c>
    </row>
    <row r="18" spans="1:16" ht="20.100000000000001" customHeight="1" x14ac:dyDescent="0.25">
      <c r="A18" s="8" t="s">
        <v>197</v>
      </c>
      <c r="B18" s="19">
        <v>2040.58</v>
      </c>
      <c r="C18" s="140">
        <v>1514.79</v>
      </c>
      <c r="D18" s="247">
        <f t="shared" si="2"/>
        <v>9.4165315693860909E-3</v>
      </c>
      <c r="E18" s="215">
        <f t="shared" si="3"/>
        <v>7.5548196855921377E-3</v>
      </c>
      <c r="F18" s="52">
        <f t="shared" si="4"/>
        <v>-0.25766693783140088</v>
      </c>
      <c r="H18" s="19">
        <v>1920.366</v>
      </c>
      <c r="I18" s="140">
        <v>1406.4870000000001</v>
      </c>
      <c r="J18" s="247">
        <f t="shared" si="5"/>
        <v>1.7047789695936053E-2</v>
      </c>
      <c r="K18" s="215">
        <f t="shared" si="6"/>
        <v>1.3268404685574062E-2</v>
      </c>
      <c r="L18" s="52">
        <f t="shared" si="7"/>
        <v>-0.26759430233611714</v>
      </c>
      <c r="N18" s="27">
        <f t="shared" si="0"/>
        <v>9.4108831802722754</v>
      </c>
      <c r="O18" s="152">
        <f t="shared" si="1"/>
        <v>9.2850296080644839</v>
      </c>
      <c r="P18" s="52">
        <f t="shared" si="8"/>
        <v>-1.3373194608516051E-2</v>
      </c>
    </row>
    <row r="19" spans="1:16" ht="20.100000000000001" customHeight="1" x14ac:dyDescent="0.25">
      <c r="A19" s="8" t="s">
        <v>184</v>
      </c>
      <c r="B19" s="19">
        <v>3193.25</v>
      </c>
      <c r="C19" s="140">
        <v>2573.65</v>
      </c>
      <c r="D19" s="247">
        <f t="shared" si="2"/>
        <v>1.4735682714690007E-2</v>
      </c>
      <c r="E19" s="215">
        <f t="shared" si="3"/>
        <v>1.283574732063468E-2</v>
      </c>
      <c r="F19" s="52">
        <f t="shared" si="4"/>
        <v>-0.19403429108275266</v>
      </c>
      <c r="H19" s="19">
        <v>1676.5339999999999</v>
      </c>
      <c r="I19" s="140">
        <v>1360.5670000000002</v>
      </c>
      <c r="J19" s="247">
        <f t="shared" si="5"/>
        <v>1.488320406114587E-2</v>
      </c>
      <c r="K19" s="215">
        <f t="shared" si="6"/>
        <v>1.2835208258474801E-2</v>
      </c>
      <c r="L19" s="52">
        <f t="shared" si="7"/>
        <v>-0.18846441527580096</v>
      </c>
      <c r="N19" s="27">
        <f t="shared" si="0"/>
        <v>5.2502434823455726</v>
      </c>
      <c r="O19" s="152">
        <f t="shared" si="1"/>
        <v>5.2865269170244602</v>
      </c>
      <c r="P19" s="52">
        <f t="shared" si="8"/>
        <v>6.9108099083202536E-3</v>
      </c>
    </row>
    <row r="20" spans="1:16" ht="20.100000000000001" customHeight="1" x14ac:dyDescent="0.25">
      <c r="A20" s="8" t="s">
        <v>165</v>
      </c>
      <c r="B20" s="19">
        <v>2597.9700000000003</v>
      </c>
      <c r="C20" s="140">
        <v>2033.55</v>
      </c>
      <c r="D20" s="247">
        <f t="shared" si="2"/>
        <v>1.1988682884923886E-2</v>
      </c>
      <c r="E20" s="215">
        <f t="shared" si="3"/>
        <v>1.0142068254765275E-2</v>
      </c>
      <c r="F20" s="52">
        <f t="shared" si="4"/>
        <v>-0.2172542408110949</v>
      </c>
      <c r="H20" s="19">
        <v>1262.5220000000002</v>
      </c>
      <c r="I20" s="140">
        <v>1019.11</v>
      </c>
      <c r="J20" s="247">
        <f t="shared" si="5"/>
        <v>1.1207868470121101E-2</v>
      </c>
      <c r="K20" s="215">
        <f t="shared" si="6"/>
        <v>9.6139984934915015E-3</v>
      </c>
      <c r="L20" s="52">
        <f t="shared" si="7"/>
        <v>-0.19279822450618692</v>
      </c>
      <c r="N20" s="27">
        <f t="shared" si="0"/>
        <v>4.859648109870399</v>
      </c>
      <c r="O20" s="152">
        <f t="shared" si="1"/>
        <v>5.0114823830247603</v>
      </c>
      <c r="P20" s="52">
        <f t="shared" si="8"/>
        <v>3.1243882215663269E-2</v>
      </c>
    </row>
    <row r="21" spans="1:16" ht="20.100000000000001" customHeight="1" x14ac:dyDescent="0.25">
      <c r="A21" s="8" t="s">
        <v>173</v>
      </c>
      <c r="B21" s="19">
        <v>2533.23</v>
      </c>
      <c r="C21" s="140">
        <v>2649.73</v>
      </c>
      <c r="D21" s="247">
        <f t="shared" si="2"/>
        <v>1.1689931425141836E-2</v>
      </c>
      <c r="E21" s="215">
        <f t="shared" si="3"/>
        <v>1.3215186504732706E-2</v>
      </c>
      <c r="F21" s="52">
        <f t="shared" si="4"/>
        <v>4.5988717960864192E-2</v>
      </c>
      <c r="H21" s="19">
        <v>922.38100000000009</v>
      </c>
      <c r="I21" s="140">
        <v>973.37399999999991</v>
      </c>
      <c r="J21" s="247">
        <f t="shared" si="5"/>
        <v>8.1883127005618686E-3</v>
      </c>
      <c r="K21" s="215">
        <f t="shared" si="6"/>
        <v>9.1825378708910669E-3</v>
      </c>
      <c r="L21" s="52">
        <f t="shared" si="7"/>
        <v>5.5284096268244702E-2</v>
      </c>
      <c r="N21" s="27">
        <f t="shared" si="0"/>
        <v>3.6411261511982729</v>
      </c>
      <c r="O21" s="152">
        <f t="shared" si="1"/>
        <v>3.6734837134349534</v>
      </c>
      <c r="P21" s="52">
        <f t="shared" si="8"/>
        <v>8.8866907909883417E-3</v>
      </c>
    </row>
    <row r="22" spans="1:16" ht="20.100000000000001" customHeight="1" x14ac:dyDescent="0.25">
      <c r="A22" s="8" t="s">
        <v>205</v>
      </c>
      <c r="B22" s="19">
        <v>323.57</v>
      </c>
      <c r="C22" s="140">
        <v>782.06999999999994</v>
      </c>
      <c r="D22" s="247">
        <f t="shared" si="2"/>
        <v>1.493157396380567E-3</v>
      </c>
      <c r="E22" s="215">
        <f t="shared" si="3"/>
        <v>3.9004732217079877E-3</v>
      </c>
      <c r="F22" s="52">
        <f t="shared" si="4"/>
        <v>1.4170040485829958</v>
      </c>
      <c r="H22" s="19">
        <v>327.26500000000004</v>
      </c>
      <c r="I22" s="140">
        <v>732.82600000000002</v>
      </c>
      <c r="J22" s="247">
        <f t="shared" si="5"/>
        <v>2.905250819292006E-3</v>
      </c>
      <c r="K22" s="215">
        <f t="shared" si="6"/>
        <v>6.9132753677143815E-3</v>
      </c>
      <c r="L22" s="52">
        <f t="shared" si="7"/>
        <v>1.2392434265809051</v>
      </c>
      <c r="N22" s="27">
        <f t="shared" si="0"/>
        <v>10.114194764656798</v>
      </c>
      <c r="O22" s="152">
        <f t="shared" si="1"/>
        <v>9.3703376935568432</v>
      </c>
      <c r="P22" s="52">
        <f t="shared" si="8"/>
        <v>-7.3545851984114494E-2</v>
      </c>
    </row>
    <row r="23" spans="1:16" ht="20.100000000000001" customHeight="1" x14ac:dyDescent="0.25">
      <c r="A23" s="8" t="s">
        <v>177</v>
      </c>
      <c r="B23" s="19">
        <v>973.89</v>
      </c>
      <c r="C23" s="140">
        <v>1068.04</v>
      </c>
      <c r="D23" s="247">
        <f t="shared" si="2"/>
        <v>4.4941467279447115E-3</v>
      </c>
      <c r="E23" s="215">
        <f t="shared" si="3"/>
        <v>5.3267117006316565E-3</v>
      </c>
      <c r="F23" s="52">
        <f t="shared" si="4"/>
        <v>9.6674162379734863E-2</v>
      </c>
      <c r="H23" s="19">
        <v>558.14199999999994</v>
      </c>
      <c r="I23" s="140">
        <v>599.22299999999996</v>
      </c>
      <c r="J23" s="247">
        <f t="shared" si="5"/>
        <v>4.9548301919889954E-3</v>
      </c>
      <c r="K23" s="215">
        <f t="shared" si="6"/>
        <v>5.6529020608820021E-3</v>
      </c>
      <c r="L23" s="52">
        <f t="shared" si="7"/>
        <v>7.3603133252828176E-2</v>
      </c>
      <c r="N23" s="27">
        <f t="shared" si="0"/>
        <v>5.731057922352627</v>
      </c>
      <c r="O23" s="152">
        <f t="shared" si="1"/>
        <v>5.6104921164001347</v>
      </c>
      <c r="P23" s="52">
        <f t="shared" si="8"/>
        <v>-2.103726878806339E-2</v>
      </c>
    </row>
    <row r="24" spans="1:16" ht="20.100000000000001" customHeight="1" x14ac:dyDescent="0.25">
      <c r="A24" s="8" t="s">
        <v>174</v>
      </c>
      <c r="B24" s="19">
        <v>1123.99</v>
      </c>
      <c r="C24" s="140">
        <v>926.98</v>
      </c>
      <c r="D24" s="247">
        <f t="shared" si="2"/>
        <v>5.1868034179861962E-3</v>
      </c>
      <c r="E24" s="215">
        <f t="shared" si="3"/>
        <v>4.6231931503047949E-3</v>
      </c>
      <c r="F24" s="52">
        <f t="shared" si="4"/>
        <v>-0.17527736011886225</v>
      </c>
      <c r="H24" s="19">
        <v>616.13400000000001</v>
      </c>
      <c r="I24" s="140">
        <v>541.79500000000007</v>
      </c>
      <c r="J24" s="247">
        <f t="shared" si="5"/>
        <v>5.4696463364357958E-3</v>
      </c>
      <c r="K24" s="215">
        <f t="shared" si="6"/>
        <v>5.1111423828450594E-3</v>
      </c>
      <c r="L24" s="52">
        <f t="shared" si="7"/>
        <v>-0.12065394865402645</v>
      </c>
      <c r="N24" s="27">
        <f t="shared" si="0"/>
        <v>5.4816679863699855</v>
      </c>
      <c r="O24" s="152">
        <f t="shared" si="1"/>
        <v>5.8447323566851503</v>
      </c>
      <c r="P24" s="52">
        <f t="shared" si="8"/>
        <v>6.6232462677038126E-2</v>
      </c>
    </row>
    <row r="25" spans="1:16" ht="20.100000000000001" customHeight="1" x14ac:dyDescent="0.25">
      <c r="A25" s="8" t="s">
        <v>191</v>
      </c>
      <c r="B25" s="19">
        <v>1282.1399999999999</v>
      </c>
      <c r="C25" s="140">
        <v>1017.51</v>
      </c>
      <c r="D25" s="247">
        <f t="shared" si="2"/>
        <v>5.916607918519578E-3</v>
      </c>
      <c r="E25" s="215">
        <f t="shared" si="3"/>
        <v>5.0746998450523547E-3</v>
      </c>
      <c r="F25" s="52">
        <f t="shared" si="4"/>
        <v>-0.20639711731948143</v>
      </c>
      <c r="H25" s="19">
        <v>569.16499999999996</v>
      </c>
      <c r="I25" s="140">
        <v>538.53899999999999</v>
      </c>
      <c r="J25" s="247">
        <f t="shared" si="5"/>
        <v>5.0526853851231707E-3</v>
      </c>
      <c r="K25" s="215">
        <f t="shared" si="6"/>
        <v>5.0804261901918535E-3</v>
      </c>
      <c r="L25" s="52">
        <f t="shared" si="7"/>
        <v>-5.3808649512882868E-2</v>
      </c>
      <c r="N25" s="27">
        <f t="shared" si="0"/>
        <v>4.4391798087572347</v>
      </c>
      <c r="O25" s="152">
        <f t="shared" si="1"/>
        <v>5.2927145679157936</v>
      </c>
      <c r="P25" s="52">
        <f t="shared" si="8"/>
        <v>0.1922730765432791</v>
      </c>
    </row>
    <row r="26" spans="1:16" ht="20.100000000000001" customHeight="1" x14ac:dyDescent="0.25">
      <c r="A26" s="8" t="s">
        <v>186</v>
      </c>
      <c r="B26" s="19">
        <v>637.81999999999994</v>
      </c>
      <c r="C26" s="140">
        <v>970.84</v>
      </c>
      <c r="D26" s="247">
        <f t="shared" si="2"/>
        <v>2.9433063960177183E-3</v>
      </c>
      <c r="E26" s="215">
        <f t="shared" si="3"/>
        <v>4.84193924145279E-3</v>
      </c>
      <c r="F26" s="52">
        <f t="shared" si="4"/>
        <v>0.52212222884199322</v>
      </c>
      <c r="H26" s="19">
        <v>412.28699999999998</v>
      </c>
      <c r="I26" s="140">
        <v>536.90899999999999</v>
      </c>
      <c r="J26" s="247">
        <f t="shared" si="5"/>
        <v>3.6600221365970793E-3</v>
      </c>
      <c r="K26" s="215">
        <f t="shared" si="6"/>
        <v>5.0650492264250457E-3</v>
      </c>
      <c r="L26" s="52">
        <f t="shared" si="7"/>
        <v>0.30227002064096131</v>
      </c>
      <c r="N26" s="27">
        <f t="shared" si="0"/>
        <v>6.464002383117494</v>
      </c>
      <c r="O26" s="152">
        <f t="shared" si="1"/>
        <v>5.5303551563594411</v>
      </c>
      <c r="P26" s="52">
        <f t="shared" si="8"/>
        <v>-0.14443794593834425</v>
      </c>
    </row>
    <row r="27" spans="1:16" ht="20.100000000000001" customHeight="1" x14ac:dyDescent="0.25">
      <c r="A27" s="8" t="s">
        <v>208</v>
      </c>
      <c r="B27" s="19">
        <v>621.14</v>
      </c>
      <c r="C27" s="140">
        <v>329.76</v>
      </c>
      <c r="D27" s="247">
        <f t="shared" si="2"/>
        <v>2.8663342868245675E-3</v>
      </c>
      <c r="E27" s="215">
        <f t="shared" si="3"/>
        <v>1.6446354541031188E-3</v>
      </c>
      <c r="F27" s="52">
        <f t="shared" si="4"/>
        <v>-0.46910519367614389</v>
      </c>
      <c r="H27" s="19">
        <v>785.14899999999989</v>
      </c>
      <c r="I27" s="140">
        <v>505.23399999999998</v>
      </c>
      <c r="J27" s="247">
        <f t="shared" si="5"/>
        <v>6.9700541625786405E-3</v>
      </c>
      <c r="K27" s="215">
        <f t="shared" si="6"/>
        <v>4.7662361421835575E-3</v>
      </c>
      <c r="L27" s="52">
        <f t="shared" si="7"/>
        <v>-0.35651194868744651</v>
      </c>
      <c r="N27" s="27">
        <f t="shared" ref="N27" si="9">(H27/B27)*10</f>
        <v>12.640451428019446</v>
      </c>
      <c r="O27" s="152">
        <f t="shared" ref="O27" si="10">(I27/C27)*10</f>
        <v>15.321263949539059</v>
      </c>
      <c r="P27" s="52">
        <f t="shared" ref="P27" si="11">(O27-N27)/N27</f>
        <v>0.2120820238727544</v>
      </c>
    </row>
    <row r="28" spans="1:16" ht="20.100000000000001" customHeight="1" x14ac:dyDescent="0.25">
      <c r="A28" s="8" t="s">
        <v>188</v>
      </c>
      <c r="B28" s="19">
        <v>1029.75</v>
      </c>
      <c r="C28" s="140">
        <v>683.73</v>
      </c>
      <c r="D28" s="247">
        <f t="shared" si="2"/>
        <v>4.7519202303145805E-3</v>
      </c>
      <c r="E28" s="215">
        <f t="shared" si="3"/>
        <v>3.4100151596128262E-3</v>
      </c>
      <c r="F28" s="52">
        <f t="shared" si="4"/>
        <v>-0.33602330662782226</v>
      </c>
      <c r="H28" s="19">
        <v>747.40300000000002</v>
      </c>
      <c r="I28" s="140">
        <v>483.88</v>
      </c>
      <c r="J28" s="247">
        <f t="shared" si="5"/>
        <v>6.6349691476060776E-3</v>
      </c>
      <c r="K28" s="215">
        <f t="shared" si="6"/>
        <v>4.5647884831182773E-3</v>
      </c>
      <c r="L28" s="52">
        <f t="shared" si="7"/>
        <v>-0.35258488392473675</v>
      </c>
      <c r="N28" s="27">
        <f t="shared" si="0"/>
        <v>7.2581014809419759</v>
      </c>
      <c r="O28" s="152">
        <f t="shared" si="1"/>
        <v>7.0770625831834195</v>
      </c>
      <c r="P28" s="52">
        <f t="shared" si="8"/>
        <v>-2.4943009991513745E-2</v>
      </c>
    </row>
    <row r="29" spans="1:16" ht="20.100000000000001" customHeight="1" x14ac:dyDescent="0.25">
      <c r="A29" s="8" t="s">
        <v>187</v>
      </c>
      <c r="B29" s="19">
        <v>467.16</v>
      </c>
      <c r="C29" s="140">
        <v>639.89</v>
      </c>
      <c r="D29" s="247">
        <f t="shared" si="2"/>
        <v>2.1557728135894729E-3</v>
      </c>
      <c r="E29" s="215">
        <f t="shared" si="3"/>
        <v>3.1913688158844151E-3</v>
      </c>
      <c r="F29" s="52">
        <f>(C29-B29)/B29</f>
        <v>0.36974484116790812</v>
      </c>
      <c r="H29" s="19">
        <v>319.714</v>
      </c>
      <c r="I29" s="140">
        <v>440.03200000000004</v>
      </c>
      <c r="J29" s="247">
        <f t="shared" si="5"/>
        <v>2.838217837040699E-3</v>
      </c>
      <c r="K29" s="215">
        <f t="shared" si="6"/>
        <v>4.1511387240710552E-3</v>
      </c>
      <c r="L29" s="52">
        <f>(I29-H29)/H29</f>
        <v>0.37633009502242643</v>
      </c>
      <c r="N29" s="27">
        <f t="shared" si="0"/>
        <v>6.8437794331706483</v>
      </c>
      <c r="O29" s="152">
        <f t="shared" si="1"/>
        <v>6.8766819297066695</v>
      </c>
      <c r="P29" s="52">
        <f>(O29-N29)/N29</f>
        <v>4.8076500502848337E-3</v>
      </c>
    </row>
    <row r="30" spans="1:16" ht="20.100000000000001" customHeight="1" x14ac:dyDescent="0.25">
      <c r="A30" s="8" t="s">
        <v>179</v>
      </c>
      <c r="B30" s="19">
        <v>485.77000000000004</v>
      </c>
      <c r="C30" s="140">
        <v>475.75</v>
      </c>
      <c r="D30" s="247">
        <f t="shared" si="2"/>
        <v>2.2416511680309918E-3</v>
      </c>
      <c r="E30" s="215">
        <f t="shared" si="3"/>
        <v>2.3727417433574683E-3</v>
      </c>
      <c r="F30" s="52">
        <f t="shared" si="4"/>
        <v>-2.0627045721226173E-2</v>
      </c>
      <c r="H30" s="19">
        <v>458.798</v>
      </c>
      <c r="I30" s="140">
        <v>420.762</v>
      </c>
      <c r="J30" s="247">
        <f t="shared" si="5"/>
        <v>4.0729172547920908E-3</v>
      </c>
      <c r="K30" s="215">
        <f t="shared" si="6"/>
        <v>3.9693509376990425E-3</v>
      </c>
      <c r="L30" s="52">
        <f t="shared" si="7"/>
        <v>-8.2903587199595466E-2</v>
      </c>
      <c r="N30" s="27">
        <f t="shared" si="0"/>
        <v>9.4447578071927047</v>
      </c>
      <c r="O30" s="152">
        <f t="shared" si="1"/>
        <v>8.8441828691539666</v>
      </c>
      <c r="P30" s="52">
        <f t="shared" si="8"/>
        <v>-6.3588177727687961E-2</v>
      </c>
    </row>
    <row r="31" spans="1:16" ht="20.100000000000001" customHeight="1" x14ac:dyDescent="0.25">
      <c r="A31" s="8" t="s">
        <v>183</v>
      </c>
      <c r="B31" s="19">
        <v>459.35999999999996</v>
      </c>
      <c r="C31" s="140">
        <v>550.88</v>
      </c>
      <c r="D31" s="247">
        <f t="shared" si="2"/>
        <v>2.1197786618085026E-3</v>
      </c>
      <c r="E31" s="215">
        <f t="shared" si="3"/>
        <v>2.7474429250252492E-3</v>
      </c>
      <c r="F31" s="52">
        <f t="shared" si="4"/>
        <v>0.19923371647509588</v>
      </c>
      <c r="H31" s="19">
        <v>302.00299999999999</v>
      </c>
      <c r="I31" s="140">
        <v>408.01400000000001</v>
      </c>
      <c r="J31" s="247">
        <f t="shared" si="5"/>
        <v>2.6809908275515059E-3</v>
      </c>
      <c r="K31" s="215">
        <f t="shared" si="6"/>
        <v>3.8490898738344648E-3</v>
      </c>
      <c r="L31" s="52">
        <f t="shared" si="7"/>
        <v>0.35102631430813613</v>
      </c>
      <c r="N31" s="27">
        <f t="shared" si="0"/>
        <v>6.5744296412399859</v>
      </c>
      <c r="O31" s="152">
        <f t="shared" si="1"/>
        <v>7.4065858263142612</v>
      </c>
      <c r="P31" s="52">
        <f t="shared" si="8"/>
        <v>0.12657465825694419</v>
      </c>
    </row>
    <row r="32" spans="1:16" ht="20.100000000000001" customHeight="1" thickBot="1" x14ac:dyDescent="0.3">
      <c r="A32" s="8" t="s">
        <v>17</v>
      </c>
      <c r="B32" s="19">
        <f>B33-SUM(B7:B31)</f>
        <v>7816.2899999999208</v>
      </c>
      <c r="C32" s="140">
        <f>C33-SUM(C7:C31)</f>
        <v>6904.3300000001036</v>
      </c>
      <c r="D32" s="247">
        <f t="shared" si="2"/>
        <v>3.6069324182573609E-2</v>
      </c>
      <c r="E32" s="215">
        <f t="shared" si="3"/>
        <v>3.4434455072864981E-2</v>
      </c>
      <c r="F32" s="52">
        <f t="shared" si="4"/>
        <v>-0.11667427897376204</v>
      </c>
      <c r="H32" s="19">
        <f>H33-SUM(H7:H31)</f>
        <v>5364.5559999999969</v>
      </c>
      <c r="I32" s="140">
        <f>I33-SUM(I7:I31)</f>
        <v>4832.1700000000128</v>
      </c>
      <c r="J32" s="247">
        <f t="shared" si="5"/>
        <v>4.7623121061335115E-2</v>
      </c>
      <c r="K32" s="215">
        <f t="shared" si="6"/>
        <v>4.5585339266904411E-2</v>
      </c>
      <c r="L32" s="52">
        <f t="shared" si="7"/>
        <v>-9.9241391086230507E-2</v>
      </c>
      <c r="N32" s="27">
        <f t="shared" si="0"/>
        <v>6.8633021548587001</v>
      </c>
      <c r="O32" s="152">
        <f t="shared" si="1"/>
        <v>6.9987529564779489</v>
      </c>
      <c r="P32" s="52">
        <f t="shared" si="8"/>
        <v>1.9735514853205155E-2</v>
      </c>
    </row>
    <row r="33" spans="1:16" ht="26.25" customHeight="1" thickBot="1" x14ac:dyDescent="0.3">
      <c r="A33" s="12" t="s">
        <v>18</v>
      </c>
      <c r="B33" s="17">
        <v>216701.86999999994</v>
      </c>
      <c r="C33" s="145">
        <v>200506.44000000015</v>
      </c>
      <c r="D33" s="243">
        <f>SUM(D7:D32)</f>
        <v>1</v>
      </c>
      <c r="E33" s="244">
        <f>SUM(E7:E32)</f>
        <v>0.99999999999999967</v>
      </c>
      <c r="F33" s="57">
        <f t="shared" si="4"/>
        <v>-7.4735995586931461E-2</v>
      </c>
      <c r="G33" s="1"/>
      <c r="H33" s="17">
        <v>112646.03999999998</v>
      </c>
      <c r="I33" s="145">
        <v>106002.72100000001</v>
      </c>
      <c r="J33" s="243">
        <f>SUM(J7:J32)</f>
        <v>1</v>
      </c>
      <c r="K33" s="244">
        <f>SUM(K7:K32)</f>
        <v>1.0000000000000002</v>
      </c>
      <c r="L33" s="57">
        <f t="shared" si="7"/>
        <v>-5.8975166814563343E-2</v>
      </c>
      <c r="N33" s="29">
        <f t="shared" si="0"/>
        <v>5.1982034119041067</v>
      </c>
      <c r="O33" s="146">
        <f t="shared" si="1"/>
        <v>5.2867489443231808</v>
      </c>
      <c r="P33" s="57">
        <f t="shared" si="8"/>
        <v>1.7033872167507142E-2</v>
      </c>
    </row>
    <row r="35" spans="1:16" ht="15.75" thickBot="1" x14ac:dyDescent="0.3"/>
    <row r="36" spans="1:16" x14ac:dyDescent="0.25">
      <c r="A36" s="353" t="s">
        <v>2</v>
      </c>
      <c r="B36" s="347" t="s">
        <v>1</v>
      </c>
      <c r="C36" s="340"/>
      <c r="D36" s="347" t="s">
        <v>104</v>
      </c>
      <c r="E36" s="340"/>
      <c r="F36" s="130" t="s">
        <v>0</v>
      </c>
      <c r="H36" s="356" t="s">
        <v>19</v>
      </c>
      <c r="I36" s="357"/>
      <c r="J36" s="347" t="s">
        <v>104</v>
      </c>
      <c r="K36" s="345"/>
      <c r="L36" s="130" t="s">
        <v>0</v>
      </c>
      <c r="N36" s="339" t="s">
        <v>22</v>
      </c>
      <c r="O36" s="340"/>
      <c r="P36" s="130" t="s">
        <v>0</v>
      </c>
    </row>
    <row r="37" spans="1:16" x14ac:dyDescent="0.25">
      <c r="A37" s="354"/>
      <c r="B37" s="348" t="str">
        <f>B5</f>
        <v>jan-maio</v>
      </c>
      <c r="C37" s="342"/>
      <c r="D37" s="348" t="str">
        <f>B5</f>
        <v>jan-maio</v>
      </c>
      <c r="E37" s="342"/>
      <c r="F37" s="131" t="str">
        <f>F5</f>
        <v>2023/2022</v>
      </c>
      <c r="H37" s="337" t="str">
        <f>B5</f>
        <v>jan-maio</v>
      </c>
      <c r="I37" s="342"/>
      <c r="J37" s="348" t="str">
        <f>B5</f>
        <v>jan-maio</v>
      </c>
      <c r="K37" s="338"/>
      <c r="L37" s="131" t="str">
        <f>L5</f>
        <v>2023/2022</v>
      </c>
      <c r="N37" s="337" t="str">
        <f>B5</f>
        <v>jan-maio</v>
      </c>
      <c r="O37" s="338"/>
      <c r="P37" s="131" t="str">
        <f>P5</f>
        <v>2023/2022</v>
      </c>
    </row>
    <row r="38" spans="1:16" ht="19.5" customHeight="1" thickBot="1" x14ac:dyDescent="0.3">
      <c r="A38" s="355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164</v>
      </c>
      <c r="B39" s="39">
        <v>72709.490000000005</v>
      </c>
      <c r="C39" s="147">
        <v>69616.549999999988</v>
      </c>
      <c r="D39" s="247">
        <f t="shared" ref="D39:D61" si="12">B39/$B$62</f>
        <v>0.42831774507357495</v>
      </c>
      <c r="E39" s="246">
        <f t="shared" ref="E39:E61" si="13">C39/$C$62</f>
        <v>0.45146761483455244</v>
      </c>
      <c r="F39" s="52">
        <f>(C39-B39)/B39</f>
        <v>-4.2538326152473584E-2</v>
      </c>
      <c r="H39" s="39">
        <v>29452.618999999999</v>
      </c>
      <c r="I39" s="147">
        <v>28762.306</v>
      </c>
      <c r="J39" s="247">
        <f t="shared" ref="J39:J61" si="14">H39/$H$62</f>
        <v>0.4015436473829378</v>
      </c>
      <c r="K39" s="246">
        <f t="shared" ref="K39:K61" si="15">I39/$I$62</f>
        <v>0.41996116283938389</v>
      </c>
      <c r="L39" s="52">
        <f>(I39-H39)/H39</f>
        <v>-2.343808542119797E-2</v>
      </c>
      <c r="N39" s="27">
        <f t="shared" ref="N39:N62" si="16">(H39/B39)*10</f>
        <v>4.050725565534842</v>
      </c>
      <c r="O39" s="151">
        <f t="shared" ref="O39:O62" si="17">(I39/C39)*10</f>
        <v>4.1315328036221279</v>
      </c>
      <c r="P39" s="61">
        <f t="shared" si="8"/>
        <v>1.9948830593419006E-2</v>
      </c>
    </row>
    <row r="40" spans="1:16" ht="20.100000000000001" customHeight="1" x14ac:dyDescent="0.25">
      <c r="A40" s="38" t="s">
        <v>169</v>
      </c>
      <c r="B40" s="19">
        <v>32260.25</v>
      </c>
      <c r="C40" s="140">
        <v>27158.069999999996</v>
      </c>
      <c r="D40" s="247">
        <f t="shared" si="12"/>
        <v>0.19003898302009539</v>
      </c>
      <c r="E40" s="215">
        <f t="shared" si="13"/>
        <v>0.17612175677205799</v>
      </c>
      <c r="F40" s="52">
        <f t="shared" ref="F40:F62" si="18">(C40-B40)/B40</f>
        <v>-0.15815686487240502</v>
      </c>
      <c r="H40" s="19">
        <v>12940.119000000001</v>
      </c>
      <c r="I40" s="140">
        <v>11843.652999999998</v>
      </c>
      <c r="J40" s="247">
        <f t="shared" si="14"/>
        <v>0.1764197126520142</v>
      </c>
      <c r="K40" s="215">
        <f t="shared" si="15"/>
        <v>0.17293030281181754</v>
      </c>
      <c r="L40" s="52">
        <f t="shared" ref="L40:L62" si="19">(I40-H40)/H40</f>
        <v>-8.4733842092178754E-2</v>
      </c>
      <c r="N40" s="27">
        <f t="shared" si="16"/>
        <v>4.0111651335622014</v>
      </c>
      <c r="O40" s="152">
        <f t="shared" si="17"/>
        <v>4.3610068756726825</v>
      </c>
      <c r="P40" s="52">
        <f t="shared" si="8"/>
        <v>8.7216988197091921E-2</v>
      </c>
    </row>
    <row r="41" spans="1:16" ht="20.100000000000001" customHeight="1" x14ac:dyDescent="0.25">
      <c r="A41" s="38" t="s">
        <v>172</v>
      </c>
      <c r="B41" s="19">
        <v>27565.9</v>
      </c>
      <c r="C41" s="140">
        <v>22222.32</v>
      </c>
      <c r="D41" s="247">
        <f t="shared" si="12"/>
        <v>0.16238546204798932</v>
      </c>
      <c r="E41" s="215">
        <f t="shared" si="13"/>
        <v>0.14411311400076812</v>
      </c>
      <c r="F41" s="52">
        <f t="shared" si="18"/>
        <v>-0.19384747096956753</v>
      </c>
      <c r="H41" s="19">
        <v>11284.25</v>
      </c>
      <c r="I41" s="140">
        <v>9443.3189999999995</v>
      </c>
      <c r="J41" s="247">
        <f t="shared" si="14"/>
        <v>0.15384434582815593</v>
      </c>
      <c r="K41" s="215">
        <f t="shared" si="15"/>
        <v>0.13788279800316594</v>
      </c>
      <c r="L41" s="52">
        <f t="shared" si="19"/>
        <v>-0.16314163546536106</v>
      </c>
      <c r="N41" s="27">
        <f t="shared" si="16"/>
        <v>4.0935539924326791</v>
      </c>
      <c r="O41" s="152">
        <f t="shared" si="17"/>
        <v>4.2494748523106498</v>
      </c>
      <c r="P41" s="52">
        <f t="shared" si="8"/>
        <v>3.8089361998450512E-2</v>
      </c>
    </row>
    <row r="42" spans="1:16" ht="20.100000000000001" customHeight="1" x14ac:dyDescent="0.25">
      <c r="A42" s="38" t="s">
        <v>167</v>
      </c>
      <c r="B42" s="19">
        <v>13713.499999999998</v>
      </c>
      <c r="C42" s="140">
        <v>13019.19</v>
      </c>
      <c r="D42" s="247">
        <f t="shared" si="12"/>
        <v>8.0783614313158697E-2</v>
      </c>
      <c r="E42" s="215">
        <f t="shared" si="13"/>
        <v>8.4430249076948766E-2</v>
      </c>
      <c r="F42" s="52">
        <f t="shared" si="18"/>
        <v>-5.062967149159571E-2</v>
      </c>
      <c r="H42" s="19">
        <v>6453.8489999999993</v>
      </c>
      <c r="I42" s="140">
        <v>6010.8329999999996</v>
      </c>
      <c r="J42" s="247">
        <f t="shared" si="14"/>
        <v>8.7988849722285323E-2</v>
      </c>
      <c r="K42" s="215">
        <f t="shared" si="15"/>
        <v>8.7764743769617848E-2</v>
      </c>
      <c r="L42" s="52">
        <f t="shared" si="19"/>
        <v>-6.8643688440804804E-2</v>
      </c>
      <c r="N42" s="27">
        <f t="shared" si="16"/>
        <v>4.7062011886097643</v>
      </c>
      <c r="O42" s="152">
        <f t="shared" si="17"/>
        <v>4.6169024340223928</v>
      </c>
      <c r="P42" s="52">
        <f t="shared" si="8"/>
        <v>-1.8974699764960724E-2</v>
      </c>
    </row>
    <row r="43" spans="1:16" ht="20.100000000000001" customHeight="1" x14ac:dyDescent="0.25">
      <c r="A43" s="38" t="s">
        <v>176</v>
      </c>
      <c r="B43" s="19">
        <v>5373.2</v>
      </c>
      <c r="C43" s="140">
        <v>5246.99</v>
      </c>
      <c r="D43" s="247">
        <f t="shared" si="12"/>
        <v>3.1652496913804958E-2</v>
      </c>
      <c r="E43" s="215">
        <f t="shared" si="13"/>
        <v>3.4027053342355354E-2</v>
      </c>
      <c r="F43" s="52">
        <f t="shared" si="18"/>
        <v>-2.3488796248045864E-2</v>
      </c>
      <c r="H43" s="19">
        <v>3933.0409999999997</v>
      </c>
      <c r="I43" s="140">
        <v>3623.268</v>
      </c>
      <c r="J43" s="247">
        <f t="shared" si="14"/>
        <v>5.3621296919185248E-2</v>
      </c>
      <c r="K43" s="215">
        <f t="shared" si="15"/>
        <v>5.2903680343249555E-2</v>
      </c>
      <c r="L43" s="52">
        <f t="shared" si="19"/>
        <v>-7.8761701187452585E-2</v>
      </c>
      <c r="N43" s="27">
        <f t="shared" si="16"/>
        <v>7.3197368421052635</v>
      </c>
      <c r="O43" s="152">
        <f t="shared" si="17"/>
        <v>6.9054219657365472</v>
      </c>
      <c r="P43" s="52">
        <f t="shared" si="8"/>
        <v>-5.6602427833942905E-2</v>
      </c>
    </row>
    <row r="44" spans="1:16" ht="20.100000000000001" customHeight="1" x14ac:dyDescent="0.25">
      <c r="A44" s="38" t="s">
        <v>175</v>
      </c>
      <c r="B44" s="19">
        <v>5185.46</v>
      </c>
      <c r="C44" s="140">
        <v>4684.63</v>
      </c>
      <c r="D44" s="247">
        <f t="shared" si="12"/>
        <v>3.0546556362439341E-2</v>
      </c>
      <c r="E44" s="215">
        <f t="shared" si="13"/>
        <v>3.038011410336177E-2</v>
      </c>
      <c r="F44" s="52">
        <f t="shared" si="18"/>
        <v>-9.6583523930374532E-2</v>
      </c>
      <c r="H44" s="19">
        <v>2354.0340000000001</v>
      </c>
      <c r="I44" s="140">
        <v>2194.0259999999998</v>
      </c>
      <c r="J44" s="247">
        <f t="shared" si="14"/>
        <v>3.2093831737797125E-2</v>
      </c>
      <c r="K44" s="215">
        <f t="shared" si="15"/>
        <v>3.2035182097702529E-2</v>
      </c>
      <c r="L44" s="52">
        <f t="shared" si="19"/>
        <v>-6.7971830483332121E-2</v>
      </c>
      <c r="N44" s="27">
        <f t="shared" si="16"/>
        <v>4.5396821111338239</v>
      </c>
      <c r="O44" s="152">
        <f t="shared" si="17"/>
        <v>4.6834563241920915</v>
      </c>
      <c r="P44" s="52">
        <f t="shared" si="8"/>
        <v>3.1670546425630386E-2</v>
      </c>
    </row>
    <row r="45" spans="1:16" ht="20.100000000000001" customHeight="1" x14ac:dyDescent="0.25">
      <c r="A45" s="38" t="s">
        <v>184</v>
      </c>
      <c r="B45" s="19">
        <v>3193.25</v>
      </c>
      <c r="C45" s="140">
        <v>2573.65</v>
      </c>
      <c r="D45" s="247">
        <f t="shared" si="12"/>
        <v>1.8810827024865574E-2</v>
      </c>
      <c r="E45" s="215">
        <f t="shared" si="13"/>
        <v>1.6690278775936845E-2</v>
      </c>
      <c r="F45" s="52">
        <f t="shared" si="18"/>
        <v>-0.19403429108275266</v>
      </c>
      <c r="H45" s="19">
        <v>1676.5339999999999</v>
      </c>
      <c r="I45" s="140">
        <v>1360.5670000000002</v>
      </c>
      <c r="J45" s="247">
        <f t="shared" si="14"/>
        <v>2.2857104059965133E-2</v>
      </c>
      <c r="K45" s="215">
        <f t="shared" si="15"/>
        <v>1.9865768045194014E-2</v>
      </c>
      <c r="L45" s="52">
        <f t="shared" si="19"/>
        <v>-0.18846441527580096</v>
      </c>
      <c r="N45" s="27">
        <f t="shared" si="16"/>
        <v>5.2502434823455726</v>
      </c>
      <c r="O45" s="152">
        <f t="shared" si="17"/>
        <v>5.2865269170244602</v>
      </c>
      <c r="P45" s="52">
        <f t="shared" si="8"/>
        <v>6.9108099083202536E-3</v>
      </c>
    </row>
    <row r="46" spans="1:16" ht="20.100000000000001" customHeight="1" x14ac:dyDescent="0.25">
      <c r="A46" s="38" t="s">
        <v>173</v>
      </c>
      <c r="B46" s="19">
        <v>2533.23</v>
      </c>
      <c r="C46" s="140">
        <v>2649.73</v>
      </c>
      <c r="D46" s="247">
        <f t="shared" si="12"/>
        <v>1.4922775023628033E-2</v>
      </c>
      <c r="E46" s="215">
        <f t="shared" si="13"/>
        <v>1.7183662262142536E-2</v>
      </c>
      <c r="F46" s="52">
        <f t="shared" si="18"/>
        <v>4.5988717960864192E-2</v>
      </c>
      <c r="H46" s="19">
        <v>922.38100000000009</v>
      </c>
      <c r="I46" s="140">
        <v>973.37399999999991</v>
      </c>
      <c r="J46" s="247">
        <f t="shared" si="14"/>
        <v>1.257532415085808E-2</v>
      </c>
      <c r="K46" s="215">
        <f t="shared" si="15"/>
        <v>1.421232626193541E-2</v>
      </c>
      <c r="L46" s="52">
        <f t="shared" si="19"/>
        <v>5.5284096268244702E-2</v>
      </c>
      <c r="N46" s="27">
        <f t="shared" si="16"/>
        <v>3.6411261511982729</v>
      </c>
      <c r="O46" s="152">
        <f t="shared" si="17"/>
        <v>3.6734837134349534</v>
      </c>
      <c r="P46" s="52">
        <f t="shared" si="8"/>
        <v>8.8866907909883417E-3</v>
      </c>
    </row>
    <row r="47" spans="1:16" ht="20.100000000000001" customHeight="1" x14ac:dyDescent="0.25">
      <c r="A47" s="38" t="s">
        <v>177</v>
      </c>
      <c r="B47" s="19">
        <v>973.89</v>
      </c>
      <c r="C47" s="140">
        <v>1068.04</v>
      </c>
      <c r="D47" s="247">
        <f t="shared" si="12"/>
        <v>5.7370003386037205E-3</v>
      </c>
      <c r="E47" s="215">
        <f t="shared" si="13"/>
        <v>6.9263051867392948E-3</v>
      </c>
      <c r="F47" s="52">
        <f t="shared" si="18"/>
        <v>9.6674162379734863E-2</v>
      </c>
      <c r="H47" s="19">
        <v>558.14199999999994</v>
      </c>
      <c r="I47" s="140">
        <v>599.22299999999996</v>
      </c>
      <c r="J47" s="247">
        <f t="shared" si="14"/>
        <v>7.609454848059782E-3</v>
      </c>
      <c r="K47" s="215">
        <f t="shared" si="15"/>
        <v>8.7493119599000198E-3</v>
      </c>
      <c r="L47" s="52">
        <f t="shared" si="19"/>
        <v>7.3603133252828176E-2</v>
      </c>
      <c r="N47" s="27">
        <f t="shared" si="16"/>
        <v>5.731057922352627</v>
      </c>
      <c r="O47" s="152">
        <f t="shared" si="17"/>
        <v>5.6104921164001347</v>
      </c>
      <c r="P47" s="52">
        <f t="shared" si="8"/>
        <v>-2.103726878806339E-2</v>
      </c>
    </row>
    <row r="48" spans="1:16" ht="20.100000000000001" customHeight="1" x14ac:dyDescent="0.25">
      <c r="A48" s="38" t="s">
        <v>174</v>
      </c>
      <c r="B48" s="19">
        <v>1123.99</v>
      </c>
      <c r="C48" s="140">
        <v>926.98</v>
      </c>
      <c r="D48" s="247">
        <f t="shared" si="12"/>
        <v>6.6212108252340579E-3</v>
      </c>
      <c r="E48" s="215">
        <f t="shared" si="13"/>
        <v>6.0115223980408894E-3</v>
      </c>
      <c r="F48" s="52">
        <f t="shared" si="18"/>
        <v>-0.17527736011886225</v>
      </c>
      <c r="H48" s="19">
        <v>616.13400000000001</v>
      </c>
      <c r="I48" s="140">
        <v>541.79500000000007</v>
      </c>
      <c r="J48" s="247">
        <f t="shared" si="14"/>
        <v>8.4000914701894257E-3</v>
      </c>
      <c r="K48" s="215">
        <f t="shared" si="15"/>
        <v>7.9108002752131222E-3</v>
      </c>
      <c r="L48" s="52">
        <f t="shared" si="19"/>
        <v>-0.12065394865402645</v>
      </c>
      <c r="N48" s="27">
        <f t="shared" si="16"/>
        <v>5.4816679863699855</v>
      </c>
      <c r="O48" s="152">
        <f t="shared" si="17"/>
        <v>5.8447323566851503</v>
      </c>
      <c r="P48" s="52">
        <f t="shared" si="8"/>
        <v>6.6232462677038126E-2</v>
      </c>
    </row>
    <row r="49" spans="1:16" ht="20.100000000000001" customHeight="1" x14ac:dyDescent="0.25">
      <c r="A49" s="38" t="s">
        <v>191</v>
      </c>
      <c r="B49" s="19">
        <v>1282.1399999999999</v>
      </c>
      <c r="C49" s="140">
        <v>1017.51</v>
      </c>
      <c r="D49" s="247">
        <f t="shared" si="12"/>
        <v>7.5528423273032623E-3</v>
      </c>
      <c r="E49" s="215">
        <f t="shared" si="13"/>
        <v>6.5986150243053628E-3</v>
      </c>
      <c r="F49" s="52">
        <f t="shared" si="18"/>
        <v>-0.20639711731948143</v>
      </c>
      <c r="H49" s="19">
        <v>569.16499999999996</v>
      </c>
      <c r="I49" s="140">
        <v>538.53899999999999</v>
      </c>
      <c r="J49" s="247">
        <f t="shared" si="14"/>
        <v>7.7597374298940874E-3</v>
      </c>
      <c r="K49" s="215">
        <f t="shared" si="15"/>
        <v>7.8632591098348973E-3</v>
      </c>
      <c r="L49" s="52">
        <f t="shared" si="19"/>
        <v>-5.3808649512882868E-2</v>
      </c>
      <c r="N49" s="27">
        <f t="shared" si="16"/>
        <v>4.4391798087572347</v>
      </c>
      <c r="O49" s="152">
        <f t="shared" si="17"/>
        <v>5.2927145679157936</v>
      </c>
      <c r="P49" s="52">
        <f t="shared" si="8"/>
        <v>0.1922730765432791</v>
      </c>
    </row>
    <row r="50" spans="1:16" ht="20.100000000000001" customHeight="1" x14ac:dyDescent="0.25">
      <c r="A50" s="38" t="s">
        <v>186</v>
      </c>
      <c r="B50" s="19">
        <v>637.81999999999994</v>
      </c>
      <c r="C50" s="140">
        <v>970.84</v>
      </c>
      <c r="D50" s="247">
        <f t="shared" si="12"/>
        <v>3.757276033194945E-3</v>
      </c>
      <c r="E50" s="215">
        <f t="shared" si="13"/>
        <v>6.2959571996310786E-3</v>
      </c>
      <c r="F50" s="52">
        <f t="shared" si="18"/>
        <v>0.52212222884199322</v>
      </c>
      <c r="H50" s="19">
        <v>412.28699999999998</v>
      </c>
      <c r="I50" s="140">
        <v>536.90899999999999</v>
      </c>
      <c r="J50" s="247">
        <f t="shared" si="14"/>
        <v>5.6209339396462252E-3</v>
      </c>
      <c r="K50" s="215">
        <f t="shared" si="15"/>
        <v>7.8394593249557516E-3</v>
      </c>
      <c r="L50" s="52">
        <f t="shared" si="19"/>
        <v>0.30227002064096131</v>
      </c>
      <c r="N50" s="27">
        <f t="shared" si="16"/>
        <v>6.464002383117494</v>
      </c>
      <c r="O50" s="152">
        <f t="shared" si="17"/>
        <v>5.5303551563594411</v>
      </c>
      <c r="P50" s="52">
        <f t="shared" si="8"/>
        <v>-0.14443794593834425</v>
      </c>
    </row>
    <row r="51" spans="1:16" ht="20.100000000000001" customHeight="1" x14ac:dyDescent="0.25">
      <c r="A51" s="38" t="s">
        <v>188</v>
      </c>
      <c r="B51" s="19">
        <v>1029.75</v>
      </c>
      <c r="C51" s="140">
        <v>683.73</v>
      </c>
      <c r="D51" s="247">
        <f t="shared" si="12"/>
        <v>6.0660609500838717E-3</v>
      </c>
      <c r="E51" s="215">
        <f t="shared" si="13"/>
        <v>4.4340311648714079E-3</v>
      </c>
      <c r="F51" s="52">
        <f t="shared" si="18"/>
        <v>-0.33602330662782226</v>
      </c>
      <c r="H51" s="19">
        <v>747.40300000000002</v>
      </c>
      <c r="I51" s="140">
        <v>483.88</v>
      </c>
      <c r="J51" s="247">
        <f t="shared" si="14"/>
        <v>1.0189753470988433E-2</v>
      </c>
      <c r="K51" s="215">
        <f t="shared" si="15"/>
        <v>7.0651778572525118E-3</v>
      </c>
      <c r="L51" s="52">
        <f t="shared" si="19"/>
        <v>-0.35258488392473675</v>
      </c>
      <c r="N51" s="27">
        <f t="shared" si="16"/>
        <v>7.2581014809419759</v>
      </c>
      <c r="O51" s="152">
        <f t="shared" si="17"/>
        <v>7.0770625831834195</v>
      </c>
      <c r="P51" s="52">
        <f t="shared" si="8"/>
        <v>-2.4943009991513745E-2</v>
      </c>
    </row>
    <row r="52" spans="1:16" ht="20.100000000000001" customHeight="1" x14ac:dyDescent="0.25">
      <c r="A52" s="38" t="s">
        <v>187</v>
      </c>
      <c r="B52" s="19">
        <v>467.16</v>
      </c>
      <c r="C52" s="140">
        <v>639.89</v>
      </c>
      <c r="D52" s="247">
        <f t="shared" si="12"/>
        <v>2.7519505058909263E-3</v>
      </c>
      <c r="E52" s="215">
        <f t="shared" si="13"/>
        <v>4.1497260645131338E-3</v>
      </c>
      <c r="F52" s="52">
        <f t="shared" si="18"/>
        <v>0.36974484116790812</v>
      </c>
      <c r="H52" s="19">
        <v>319.714</v>
      </c>
      <c r="I52" s="140">
        <v>440.03200000000004</v>
      </c>
      <c r="J52" s="247">
        <f t="shared" si="14"/>
        <v>4.3588356498750949E-3</v>
      </c>
      <c r="K52" s="215">
        <f t="shared" si="15"/>
        <v>6.4249490429084434E-3</v>
      </c>
      <c r="L52" s="52">
        <f t="shared" si="19"/>
        <v>0.37633009502242643</v>
      </c>
      <c r="N52" s="27">
        <f t="shared" si="16"/>
        <v>6.8437794331706483</v>
      </c>
      <c r="O52" s="152">
        <f t="shared" si="17"/>
        <v>6.8766819297066695</v>
      </c>
      <c r="P52" s="52">
        <f t="shared" si="8"/>
        <v>4.8076500502848337E-3</v>
      </c>
    </row>
    <row r="53" spans="1:16" ht="20.100000000000001" customHeight="1" x14ac:dyDescent="0.25">
      <c r="A53" s="38" t="s">
        <v>178</v>
      </c>
      <c r="B53" s="19">
        <v>293.97000000000003</v>
      </c>
      <c r="C53" s="140">
        <v>322.5</v>
      </c>
      <c r="D53" s="247">
        <f t="shared" si="12"/>
        <v>1.7317212308775487E-3</v>
      </c>
      <c r="E53" s="215">
        <f t="shared" si="13"/>
        <v>2.0914323646337427E-3</v>
      </c>
      <c r="F53" s="52">
        <f t="shared" si="18"/>
        <v>9.7050719461169402E-2</v>
      </c>
      <c r="H53" s="19">
        <v>235.53899999999999</v>
      </c>
      <c r="I53" s="140">
        <v>228.52</v>
      </c>
      <c r="J53" s="247">
        <f t="shared" si="14"/>
        <v>3.2112318826699173E-3</v>
      </c>
      <c r="K53" s="215">
        <f t="shared" si="15"/>
        <v>3.3366422334862862E-3</v>
      </c>
      <c r="L53" s="52">
        <f t="shared" si="19"/>
        <v>-2.9799735924836132E-2</v>
      </c>
      <c r="N53" s="27">
        <f t="shared" si="16"/>
        <v>8.0123481987957952</v>
      </c>
      <c r="O53" s="152">
        <f t="shared" si="17"/>
        <v>7.0858914728682176</v>
      </c>
      <c r="P53" s="52">
        <f t="shared" si="8"/>
        <v>-0.11562861510022968</v>
      </c>
    </row>
    <row r="54" spans="1:16" ht="20.100000000000001" customHeight="1" x14ac:dyDescent="0.25">
      <c r="A54" s="38" t="s">
        <v>195</v>
      </c>
      <c r="B54" s="19">
        <v>275.01</v>
      </c>
      <c r="C54" s="140">
        <v>323.36</v>
      </c>
      <c r="D54" s="247">
        <f t="shared" si="12"/>
        <v>1.6200314851979271E-3</v>
      </c>
      <c r="E54" s="215">
        <f t="shared" si="13"/>
        <v>2.0970095176060994E-3</v>
      </c>
      <c r="F54" s="52">
        <f t="shared" si="18"/>
        <v>0.17581178866223054</v>
      </c>
      <c r="H54" s="19">
        <v>151.386</v>
      </c>
      <c r="I54" s="140">
        <v>188.01500000000001</v>
      </c>
      <c r="J54" s="247">
        <f t="shared" si="14"/>
        <v>2.0639280534852748E-3</v>
      </c>
      <c r="K54" s="215">
        <f t="shared" si="15"/>
        <v>2.7452248797869951E-3</v>
      </c>
      <c r="L54" s="52">
        <f t="shared" si="19"/>
        <v>0.24195764469633929</v>
      </c>
      <c r="N54" s="27">
        <f t="shared" si="16"/>
        <v>5.504745281989746</v>
      </c>
      <c r="O54" s="152">
        <f t="shared" si="17"/>
        <v>5.8144173676397823</v>
      </c>
      <c r="P54" s="52">
        <f t="shared" si="8"/>
        <v>5.6255479552017026E-2</v>
      </c>
    </row>
    <row r="55" spans="1:16" ht="20.100000000000001" customHeight="1" x14ac:dyDescent="0.25">
      <c r="A55" s="38" t="s">
        <v>192</v>
      </c>
      <c r="B55" s="19">
        <v>391.79</v>
      </c>
      <c r="C55" s="140">
        <v>307.91000000000003</v>
      </c>
      <c r="D55" s="247">
        <f t="shared" si="12"/>
        <v>2.3079602035769461E-3</v>
      </c>
      <c r="E55" s="215">
        <f t="shared" si="13"/>
        <v>1.996815315951553E-3</v>
      </c>
      <c r="F55" s="52">
        <f t="shared" si="18"/>
        <v>-0.21409428520380813</v>
      </c>
      <c r="H55" s="19">
        <v>186.76900000000001</v>
      </c>
      <c r="I55" s="140">
        <v>164.01499999999999</v>
      </c>
      <c r="J55" s="247">
        <f t="shared" si="14"/>
        <v>2.5463238253298939E-3</v>
      </c>
      <c r="K55" s="215">
        <f t="shared" si="15"/>
        <v>2.3947985993578382E-3</v>
      </c>
      <c r="L55" s="52">
        <f t="shared" si="19"/>
        <v>-0.12182963982245458</v>
      </c>
      <c r="N55" s="27">
        <f t="shared" si="16"/>
        <v>4.7670690931366293</v>
      </c>
      <c r="O55" s="152">
        <f t="shared" si="17"/>
        <v>5.3267188464161599</v>
      </c>
      <c r="P55" s="52">
        <f t="shared" si="8"/>
        <v>0.11739912771251508</v>
      </c>
    </row>
    <row r="56" spans="1:16" ht="20.100000000000001" customHeight="1" x14ac:dyDescent="0.25">
      <c r="A56" s="38" t="s">
        <v>193</v>
      </c>
      <c r="B56" s="19">
        <v>146.84</v>
      </c>
      <c r="C56" s="140">
        <v>198.98000000000002</v>
      </c>
      <c r="D56" s="247">
        <f t="shared" si="12"/>
        <v>8.6500644807993761E-4</v>
      </c>
      <c r="E56" s="215">
        <f t="shared" si="13"/>
        <v>1.2903975563250301E-3</v>
      </c>
      <c r="F56" s="52">
        <f t="shared" si="18"/>
        <v>0.35508035957504774</v>
      </c>
      <c r="H56" s="19">
        <v>99.085000000000008</v>
      </c>
      <c r="I56" s="140">
        <v>101.19099999999999</v>
      </c>
      <c r="J56" s="247">
        <f t="shared" si="14"/>
        <v>1.3508799438494211E-3</v>
      </c>
      <c r="K56" s="215">
        <f t="shared" si="15"/>
        <v>1.477499405954449E-3</v>
      </c>
      <c r="L56" s="52">
        <f t="shared" si="19"/>
        <v>2.1254478478074181E-2</v>
      </c>
      <c r="N56" s="27">
        <f t="shared" ref="N56" si="20">(H56/B56)*10</f>
        <v>6.7478207572868429</v>
      </c>
      <c r="O56" s="152">
        <f t="shared" ref="O56" si="21">(I56/C56)*10</f>
        <v>5.0854859784902997</v>
      </c>
      <c r="P56" s="52">
        <f t="shared" ref="P56" si="22">(O56-N56)/N56</f>
        <v>-0.24635135380580755</v>
      </c>
    </row>
    <row r="57" spans="1:16" ht="20.100000000000001" customHeight="1" x14ac:dyDescent="0.25">
      <c r="A57" s="38" t="s">
        <v>190</v>
      </c>
      <c r="B57" s="19">
        <v>127.03999999999999</v>
      </c>
      <c r="C57" s="140">
        <v>127.15</v>
      </c>
      <c r="D57" s="247">
        <f t="shared" si="12"/>
        <v>7.4836842252843413E-4</v>
      </c>
      <c r="E57" s="215">
        <f t="shared" si="13"/>
        <v>8.2457558190133465E-4</v>
      </c>
      <c r="F57" s="52">
        <f t="shared" si="18"/>
        <v>8.6586901763234926E-4</v>
      </c>
      <c r="H57" s="19">
        <v>79.13900000000001</v>
      </c>
      <c r="I57" s="140">
        <v>89.186999999999998</v>
      </c>
      <c r="J57" s="247">
        <f t="shared" si="14"/>
        <v>1.0789452275954921E-3</v>
      </c>
      <c r="K57" s="215">
        <f t="shared" si="15"/>
        <v>1.3022278613597994E-3</v>
      </c>
      <c r="L57" s="52">
        <f t="shared" si="19"/>
        <v>0.12696647670554323</v>
      </c>
      <c r="N57" s="27">
        <f t="shared" ref="N57:N60" si="23">(H57/B57)*10</f>
        <v>6.2294552896725452</v>
      </c>
      <c r="O57" s="152">
        <f t="shared" ref="O57:O60" si="24">(I57/C57)*10</f>
        <v>7.0143138025953586</v>
      </c>
      <c r="P57" s="52">
        <f t="shared" ref="P57:P60" si="25">(O57-N57)/N57</f>
        <v>0.12599151553812177</v>
      </c>
    </row>
    <row r="58" spans="1:16" ht="20.100000000000001" customHeight="1" x14ac:dyDescent="0.25">
      <c r="A58" s="38" t="s">
        <v>218</v>
      </c>
      <c r="B58" s="19">
        <v>148.80999999999997</v>
      </c>
      <c r="C58" s="140">
        <v>100.55999999999999</v>
      </c>
      <c r="D58" s="247">
        <f t="shared" si="12"/>
        <v>8.7661134254137484E-4</v>
      </c>
      <c r="E58" s="215">
        <f t="shared" si="13"/>
        <v>6.5213779406998187E-4</v>
      </c>
      <c r="F58" s="52">
        <f t="shared" si="18"/>
        <v>-0.32423896243532019</v>
      </c>
      <c r="H58" s="19">
        <v>103.64100000000001</v>
      </c>
      <c r="I58" s="140">
        <v>76.89</v>
      </c>
      <c r="J58" s="247">
        <f t="shared" si="14"/>
        <v>1.4129943811928935E-3</v>
      </c>
      <c r="K58" s="215">
        <f t="shared" si="15"/>
        <v>1.1226781959249104E-3</v>
      </c>
      <c r="L58" s="52">
        <f t="shared" si="19"/>
        <v>-0.25811213708860398</v>
      </c>
      <c r="N58" s="27">
        <f t="shared" ref="N58:N59" si="26">(H58/B58)*10</f>
        <v>6.9646529131106796</v>
      </c>
      <c r="O58" s="152">
        <f t="shared" ref="O58:O59" si="27">(I58/C58)*10</f>
        <v>7.6461813842482105</v>
      </c>
      <c r="P58" s="52">
        <f t="shared" ref="P58:P59" si="28">(O58-N58)/N58</f>
        <v>9.7855338900604924E-2</v>
      </c>
    </row>
    <row r="59" spans="1:16" ht="20.100000000000001" customHeight="1" x14ac:dyDescent="0.25">
      <c r="A59" s="38" t="s">
        <v>189</v>
      </c>
      <c r="B59" s="19">
        <v>40.950000000000003</v>
      </c>
      <c r="C59" s="140">
        <v>30.07</v>
      </c>
      <c r="D59" s="247">
        <f t="shared" si="12"/>
        <v>2.4122864375424575E-4</v>
      </c>
      <c r="E59" s="215">
        <f t="shared" si="13"/>
        <v>1.9500580218460975E-4</v>
      </c>
      <c r="F59" s="52">
        <f t="shared" ref="F59:F60" si="29">(C59-B59)/B59</f>
        <v>-0.26568986568986575</v>
      </c>
      <c r="H59" s="19">
        <v>28.091999999999999</v>
      </c>
      <c r="I59" s="140">
        <v>57.358000000000004</v>
      </c>
      <c r="J59" s="247">
        <f t="shared" si="14"/>
        <v>3.8299358513011996E-4</v>
      </c>
      <c r="K59" s="215">
        <f t="shared" si="15"/>
        <v>8.3748960803564849E-4</v>
      </c>
      <c r="L59" s="52">
        <f t="shared" ref="L59:L60" si="30">(I59-H59)/H59</f>
        <v>1.0417912572974515</v>
      </c>
      <c r="N59" s="27">
        <f t="shared" si="26"/>
        <v>6.8600732600732597</v>
      </c>
      <c r="O59" s="152">
        <f t="shared" si="27"/>
        <v>19.074825407382775</v>
      </c>
      <c r="P59" s="52">
        <f t="shared" si="28"/>
        <v>1.7805570996451825</v>
      </c>
    </row>
    <row r="60" spans="1:16" ht="20.100000000000001" customHeight="1" x14ac:dyDescent="0.25">
      <c r="A60" s="38" t="s">
        <v>225</v>
      </c>
      <c r="B60" s="19">
        <v>118.15</v>
      </c>
      <c r="C60" s="140">
        <v>80.009999999999991</v>
      </c>
      <c r="D60" s="247">
        <f t="shared" si="12"/>
        <v>6.9599912721768342E-4</v>
      </c>
      <c r="E60" s="215">
        <f t="shared" si="13"/>
        <v>5.1886977827704105E-4</v>
      </c>
      <c r="F60" s="52">
        <f t="shared" si="29"/>
        <v>-0.32280998730427435</v>
      </c>
      <c r="H60" s="19">
        <v>89.972000000000008</v>
      </c>
      <c r="I60" s="140">
        <v>55.646999999999998</v>
      </c>
      <c r="J60" s="247">
        <f t="shared" si="14"/>
        <v>1.2266374356160884E-3</v>
      </c>
      <c r="K60" s="215">
        <f t="shared" si="15"/>
        <v>8.1250713446005319E-4</v>
      </c>
      <c r="L60" s="52">
        <f t="shared" si="30"/>
        <v>-0.38150758013604241</v>
      </c>
      <c r="N60" s="27">
        <f t="shared" si="23"/>
        <v>7.6150655945831573</v>
      </c>
      <c r="O60" s="152">
        <f t="shared" si="24"/>
        <v>6.9550056242969642</v>
      </c>
      <c r="P60" s="52">
        <f t="shared" si="25"/>
        <v>-8.6678172641837137E-2</v>
      </c>
    </row>
    <row r="61" spans="1:16" ht="20.100000000000001" customHeight="1" thickBot="1" x14ac:dyDescent="0.3">
      <c r="A61" s="8" t="s">
        <v>17</v>
      </c>
      <c r="B61" s="19">
        <f>B62-SUM(B39:B60)</f>
        <v>164.36999999996624</v>
      </c>
      <c r="C61" s="140">
        <f>C62-SUM(C39:C60)</f>
        <v>231.87999999994645</v>
      </c>
      <c r="D61" s="247">
        <f t="shared" si="12"/>
        <v>9.6827233635841828E-4</v>
      </c>
      <c r="E61" s="215">
        <f t="shared" si="13"/>
        <v>1.5037560828253032E-3</v>
      </c>
      <c r="F61" s="52">
        <f t="shared" ref="F61" si="31">(C61-B61)/B61</f>
        <v>0.41071971771000837</v>
      </c>
      <c r="H61" s="19">
        <f>H62-SUM(H39:H60)</f>
        <v>135.19199999999546</v>
      </c>
      <c r="I61" s="140">
        <f>I62-SUM(I39:I60)</f>
        <v>175.46699999997509</v>
      </c>
      <c r="J61" s="247">
        <f t="shared" si="14"/>
        <v>1.8431464032788495E-3</v>
      </c>
      <c r="K61" s="215">
        <f t="shared" si="15"/>
        <v>2.5620103395022535E-3</v>
      </c>
      <c r="L61" s="52">
        <f t="shared" ref="L61" si="32">(I61-H61)/H61</f>
        <v>0.2979096396235057</v>
      </c>
      <c r="N61" s="27">
        <f t="shared" si="16"/>
        <v>8.2248585508318559</v>
      </c>
      <c r="O61" s="152">
        <f t="shared" si="17"/>
        <v>7.5671468000696738</v>
      </c>
      <c r="P61" s="52">
        <f t="shared" ref="P61" si="33">(O61-N61)/N61</f>
        <v>-7.996632971829791E-2</v>
      </c>
    </row>
    <row r="62" spans="1:16" ht="26.25" customHeight="1" thickBot="1" x14ac:dyDescent="0.3">
      <c r="A62" s="12" t="s">
        <v>18</v>
      </c>
      <c r="B62" s="17">
        <v>169755.96000000005</v>
      </c>
      <c r="C62" s="145">
        <v>154200.53999999998</v>
      </c>
      <c r="D62" s="253">
        <f>SUM(D39:D61)</f>
        <v>0.99999999999999956</v>
      </c>
      <c r="E62" s="254">
        <f>SUM(E39:E61)</f>
        <v>0.99999999999999944</v>
      </c>
      <c r="F62" s="57">
        <f t="shared" si="18"/>
        <v>-9.1634013910322012E-2</v>
      </c>
      <c r="G62" s="1"/>
      <c r="H62" s="17">
        <v>73348.487000000008</v>
      </c>
      <c r="I62" s="145">
        <v>68488.013999999996</v>
      </c>
      <c r="J62" s="253">
        <f>SUM(J39:J61)</f>
        <v>0.99999999999999978</v>
      </c>
      <c r="K62" s="254">
        <f>SUM(K39:K61)</f>
        <v>0.99999999999999956</v>
      </c>
      <c r="L62" s="57">
        <f t="shared" si="19"/>
        <v>-6.6265484112849007E-2</v>
      </c>
      <c r="M62" s="1"/>
      <c r="N62" s="29">
        <f t="shared" si="16"/>
        <v>4.3208195458939986</v>
      </c>
      <c r="O62" s="146">
        <f t="shared" si="17"/>
        <v>4.4414898936151586</v>
      </c>
      <c r="P62" s="57">
        <f t="shared" si="8"/>
        <v>2.7927652714826032E-2</v>
      </c>
    </row>
    <row r="64" spans="1:16" ht="15.75" thickBot="1" x14ac:dyDescent="0.3"/>
    <row r="65" spans="1:16" x14ac:dyDescent="0.25">
      <c r="A65" s="353" t="s">
        <v>15</v>
      </c>
      <c r="B65" s="347" t="s">
        <v>1</v>
      </c>
      <c r="C65" s="340"/>
      <c r="D65" s="347" t="s">
        <v>104</v>
      </c>
      <c r="E65" s="340"/>
      <c r="F65" s="130" t="s">
        <v>0</v>
      </c>
      <c r="H65" s="356" t="s">
        <v>19</v>
      </c>
      <c r="I65" s="357"/>
      <c r="J65" s="347" t="s">
        <v>104</v>
      </c>
      <c r="K65" s="345"/>
      <c r="L65" s="130" t="s">
        <v>0</v>
      </c>
      <c r="N65" s="339" t="s">
        <v>22</v>
      </c>
      <c r="O65" s="340"/>
      <c r="P65" s="130" t="s">
        <v>0</v>
      </c>
    </row>
    <row r="66" spans="1:16" x14ac:dyDescent="0.25">
      <c r="A66" s="354"/>
      <c r="B66" s="348" t="str">
        <f>B5</f>
        <v>jan-maio</v>
      </c>
      <c r="C66" s="342"/>
      <c r="D66" s="348" t="str">
        <f>B5</f>
        <v>jan-maio</v>
      </c>
      <c r="E66" s="342"/>
      <c r="F66" s="131" t="str">
        <f>F37</f>
        <v>2023/2022</v>
      </c>
      <c r="H66" s="337" t="str">
        <f>B5</f>
        <v>jan-maio</v>
      </c>
      <c r="I66" s="342"/>
      <c r="J66" s="348" t="str">
        <f>B5</f>
        <v>jan-maio</v>
      </c>
      <c r="K66" s="338"/>
      <c r="L66" s="131" t="str">
        <f>L37</f>
        <v>2023/2022</v>
      </c>
      <c r="N66" s="337" t="str">
        <f>B5</f>
        <v>jan-maio</v>
      </c>
      <c r="O66" s="338"/>
      <c r="P66" s="131" t="str">
        <f>P37</f>
        <v>2023/2022</v>
      </c>
    </row>
    <row r="67" spans="1:16" ht="19.5" customHeight="1" thickBot="1" x14ac:dyDescent="0.3">
      <c r="A67" s="355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163</v>
      </c>
      <c r="B68" s="39">
        <v>15681.3</v>
      </c>
      <c r="C68" s="147">
        <v>13060.39</v>
      </c>
      <c r="D68" s="247">
        <f>B68/$B$96</f>
        <v>0.33402909859453145</v>
      </c>
      <c r="E68" s="246">
        <f>C68/$C$96</f>
        <v>0.28204591639510307</v>
      </c>
      <c r="F68" s="61">
        <f t="shared" ref="F68:F94" si="34">(C68-B68)/B68</f>
        <v>-0.16713601550891827</v>
      </c>
      <c r="H68" s="19">
        <v>15751.066999999999</v>
      </c>
      <c r="I68" s="147">
        <v>13564.879000000001</v>
      </c>
      <c r="J68" s="245">
        <f>H68/$H$96</f>
        <v>0.40081546553293018</v>
      </c>
      <c r="K68" s="246">
        <f>I68/$I$96</f>
        <v>0.36158829655793395</v>
      </c>
      <c r="L68" s="61">
        <f t="shared" ref="L68:L82" si="35">(I68-H68)/H68</f>
        <v>-0.13879618441087188</v>
      </c>
      <c r="N68" s="41">
        <f t="shared" ref="N68:N96" si="36">(H68/B68)*10</f>
        <v>10.04449057157251</v>
      </c>
      <c r="O68" s="149">
        <f t="shared" ref="O68:O96" si="37">(I68/C68)*10</f>
        <v>10.38627406991675</v>
      </c>
      <c r="P68" s="61">
        <f t="shared" si="8"/>
        <v>3.4026961935883657E-2</v>
      </c>
    </row>
    <row r="69" spans="1:16" ht="20.100000000000001" customHeight="1" x14ac:dyDescent="0.25">
      <c r="A69" s="38" t="s">
        <v>166</v>
      </c>
      <c r="B69" s="19">
        <v>10684.48</v>
      </c>
      <c r="C69" s="140">
        <v>15372.579999999998</v>
      </c>
      <c r="D69" s="247">
        <f t="shared" ref="D69:D95" si="38">B69/$B$96</f>
        <v>0.22759128537501991</v>
      </c>
      <c r="E69" s="215">
        <f t="shared" ref="E69:E95" si="39">C69/$C$96</f>
        <v>0.33197886230480356</v>
      </c>
      <c r="F69" s="52">
        <f t="shared" si="34"/>
        <v>0.43877661804785995</v>
      </c>
      <c r="H69" s="19">
        <v>6618.0150000000003</v>
      </c>
      <c r="I69" s="140">
        <v>8862.9680000000008</v>
      </c>
      <c r="J69" s="214">
        <f t="shared" ref="J69:J96" si="40">H69/$H$96</f>
        <v>0.16840781409468419</v>
      </c>
      <c r="K69" s="215">
        <f t="shared" ref="K69:K96" si="41">I69/$I$96</f>
        <v>0.23625315799480989</v>
      </c>
      <c r="L69" s="52">
        <f t="shared" si="35"/>
        <v>0.33921848167464114</v>
      </c>
      <c r="N69" s="40">
        <f t="shared" si="36"/>
        <v>6.1940450073377464</v>
      </c>
      <c r="O69" s="143">
        <f t="shared" si="37"/>
        <v>5.7654395033234511</v>
      </c>
      <c r="P69" s="52">
        <f t="shared" si="8"/>
        <v>-6.9196381929183565E-2</v>
      </c>
    </row>
    <row r="70" spans="1:16" ht="20.100000000000001" customHeight="1" x14ac:dyDescent="0.25">
      <c r="A70" s="38" t="s">
        <v>168</v>
      </c>
      <c r="B70" s="19">
        <v>4252.3599999999997</v>
      </c>
      <c r="C70" s="140">
        <v>3273.1900000000005</v>
      </c>
      <c r="D70" s="247">
        <f t="shared" si="38"/>
        <v>9.0579988757274063E-2</v>
      </c>
      <c r="E70" s="215">
        <f t="shared" si="39"/>
        <v>7.06862408461989E-2</v>
      </c>
      <c r="F70" s="52">
        <f t="shared" si="34"/>
        <v>-0.23026507633408255</v>
      </c>
      <c r="H70" s="19">
        <v>4049.3210000000004</v>
      </c>
      <c r="I70" s="140">
        <v>2838.4789999999998</v>
      </c>
      <c r="J70" s="214">
        <f t="shared" si="40"/>
        <v>0.10304257366864547</v>
      </c>
      <c r="K70" s="215">
        <f t="shared" si="41"/>
        <v>7.5663099274639128E-2</v>
      </c>
      <c r="L70" s="52">
        <f t="shared" si="35"/>
        <v>-0.29902346590946988</v>
      </c>
      <c r="N70" s="40">
        <f t="shared" si="36"/>
        <v>9.5225263147993129</v>
      </c>
      <c r="O70" s="143">
        <f t="shared" si="37"/>
        <v>8.6719041668830705</v>
      </c>
      <c r="P70" s="52">
        <f t="shared" si="8"/>
        <v>-8.9327361227057867E-2</v>
      </c>
    </row>
    <row r="71" spans="1:16" ht="20.100000000000001" customHeight="1" x14ac:dyDescent="0.25">
      <c r="A71" s="38" t="s">
        <v>181</v>
      </c>
      <c r="B71" s="19">
        <v>556.30000000000007</v>
      </c>
      <c r="C71" s="140">
        <v>786.02</v>
      </c>
      <c r="D71" s="247">
        <f t="shared" si="38"/>
        <v>1.1849807576421463E-2</v>
      </c>
      <c r="E71" s="215">
        <f t="shared" si="39"/>
        <v>1.69745108074781E-2</v>
      </c>
      <c r="F71" s="52">
        <f t="shared" si="34"/>
        <v>0.41294265683983444</v>
      </c>
      <c r="H71" s="19">
        <v>1559.1399999999999</v>
      </c>
      <c r="I71" s="140">
        <v>2300.779</v>
      </c>
      <c r="J71" s="214">
        <f t="shared" si="40"/>
        <v>3.9675243901318734E-2</v>
      </c>
      <c r="K71" s="215">
        <f t="shared" si="41"/>
        <v>6.1330053837285729E-2</v>
      </c>
      <c r="L71" s="52">
        <f t="shared" si="35"/>
        <v>0.47567184473491808</v>
      </c>
      <c r="N71" s="40">
        <f t="shared" si="36"/>
        <v>28.026963868416317</v>
      </c>
      <c r="O71" s="143">
        <f t="shared" si="37"/>
        <v>29.271252639881936</v>
      </c>
      <c r="P71" s="52">
        <f t="shared" si="8"/>
        <v>4.4396131429270257E-2</v>
      </c>
    </row>
    <row r="72" spans="1:16" ht="20.100000000000001" customHeight="1" x14ac:dyDescent="0.25">
      <c r="A72" s="38" t="s">
        <v>171</v>
      </c>
      <c r="B72" s="19">
        <v>3133.7200000000003</v>
      </c>
      <c r="C72" s="140">
        <v>2945.01</v>
      </c>
      <c r="D72" s="247">
        <f t="shared" si="38"/>
        <v>6.6751714899125403E-2</v>
      </c>
      <c r="E72" s="215">
        <f t="shared" si="39"/>
        <v>6.3599023018665032E-2</v>
      </c>
      <c r="F72" s="52">
        <f t="shared" si="34"/>
        <v>-6.0219164443536762E-2</v>
      </c>
      <c r="H72" s="19">
        <v>2008.1660000000002</v>
      </c>
      <c r="I72" s="140">
        <v>1759.289</v>
      </c>
      <c r="J72" s="214">
        <f t="shared" si="40"/>
        <v>5.1101553320635505E-2</v>
      </c>
      <c r="K72" s="215">
        <f t="shared" si="41"/>
        <v>4.6895981354725759E-2</v>
      </c>
      <c r="L72" s="52">
        <f t="shared" si="35"/>
        <v>-0.12393248366917882</v>
      </c>
      <c r="N72" s="40">
        <f t="shared" si="36"/>
        <v>6.4082496202596273</v>
      </c>
      <c r="O72" s="143">
        <f t="shared" si="37"/>
        <v>5.9737963538324141</v>
      </c>
      <c r="P72" s="52">
        <f t="shared" ref="P72:P76" si="42">(O72-N72)/N72</f>
        <v>-6.7795933706092354E-2</v>
      </c>
    </row>
    <row r="73" spans="1:16" ht="20.100000000000001" customHeight="1" x14ac:dyDescent="0.25">
      <c r="A73" s="38" t="s">
        <v>197</v>
      </c>
      <c r="B73" s="19">
        <v>2040.58</v>
      </c>
      <c r="C73" s="140">
        <v>1514.79</v>
      </c>
      <c r="D73" s="247">
        <f t="shared" si="38"/>
        <v>4.3466619349800659E-2</v>
      </c>
      <c r="E73" s="215">
        <f t="shared" si="39"/>
        <v>3.2712678082058667E-2</v>
      </c>
      <c r="F73" s="52">
        <f t="shared" si="34"/>
        <v>-0.25766693783140088</v>
      </c>
      <c r="H73" s="19">
        <v>1920.366</v>
      </c>
      <c r="I73" s="140">
        <v>1406.4870000000001</v>
      </c>
      <c r="J73" s="214">
        <f t="shared" si="40"/>
        <v>4.8867317514655423E-2</v>
      </c>
      <c r="K73" s="215">
        <f t="shared" si="41"/>
        <v>3.7491616287980069E-2</v>
      </c>
      <c r="L73" s="52">
        <f t="shared" si="35"/>
        <v>-0.26759430233611714</v>
      </c>
      <c r="N73" s="40">
        <f t="shared" si="36"/>
        <v>9.4108831802722754</v>
      </c>
      <c r="O73" s="143">
        <f t="shared" si="37"/>
        <v>9.2850296080644839</v>
      </c>
      <c r="P73" s="52">
        <f t="shared" si="42"/>
        <v>-1.3373194608516051E-2</v>
      </c>
    </row>
    <row r="74" spans="1:16" ht="20.100000000000001" customHeight="1" x14ac:dyDescent="0.25">
      <c r="A74" s="38" t="s">
        <v>165</v>
      </c>
      <c r="B74" s="19">
        <v>2597.9700000000003</v>
      </c>
      <c r="C74" s="140">
        <v>2033.55</v>
      </c>
      <c r="D74" s="247">
        <f t="shared" si="38"/>
        <v>5.533964513628558E-2</v>
      </c>
      <c r="E74" s="215">
        <f t="shared" si="39"/>
        <v>4.391557015412724E-2</v>
      </c>
      <c r="F74" s="52">
        <f t="shared" si="34"/>
        <v>-0.2172542408110949</v>
      </c>
      <c r="H74" s="19">
        <v>1262.5220000000002</v>
      </c>
      <c r="I74" s="140">
        <v>1019.11</v>
      </c>
      <c r="J74" s="214">
        <f t="shared" si="40"/>
        <v>3.2127242121157008E-2</v>
      </c>
      <c r="K74" s="215">
        <f t="shared" si="41"/>
        <v>2.716561267558347E-2</v>
      </c>
      <c r="L74" s="52">
        <f t="shared" si="35"/>
        <v>-0.19279822450618692</v>
      </c>
      <c r="N74" s="40">
        <f t="shared" si="36"/>
        <v>4.859648109870399</v>
      </c>
      <c r="O74" s="143">
        <f t="shared" si="37"/>
        <v>5.0114823830247603</v>
      </c>
      <c r="P74" s="52">
        <f t="shared" si="42"/>
        <v>3.1243882215663269E-2</v>
      </c>
    </row>
    <row r="75" spans="1:16" ht="20.100000000000001" customHeight="1" x14ac:dyDescent="0.25">
      <c r="A75" s="38" t="s">
        <v>205</v>
      </c>
      <c r="B75" s="19">
        <v>323.57</v>
      </c>
      <c r="C75" s="140">
        <v>782.06999999999994</v>
      </c>
      <c r="D75" s="247">
        <f t="shared" si="38"/>
        <v>6.8924002112218091E-3</v>
      </c>
      <c r="E75" s="215">
        <f t="shared" si="39"/>
        <v>1.6889208502588227E-2</v>
      </c>
      <c r="F75" s="52">
        <f t="shared" si="34"/>
        <v>1.4170040485829958</v>
      </c>
      <c r="H75" s="19">
        <v>327.26500000000004</v>
      </c>
      <c r="I75" s="140">
        <v>732.82600000000002</v>
      </c>
      <c r="J75" s="214">
        <f t="shared" si="40"/>
        <v>8.3278722214586744E-3</v>
      </c>
      <c r="K75" s="215">
        <f t="shared" si="41"/>
        <v>1.9534365548956573E-2</v>
      </c>
      <c r="L75" s="52">
        <f t="shared" si="35"/>
        <v>1.2392434265809051</v>
      </c>
      <c r="N75" s="40">
        <f t="shared" si="36"/>
        <v>10.114194764656798</v>
      </c>
      <c r="O75" s="143">
        <f t="shared" si="37"/>
        <v>9.3703376935568432</v>
      </c>
      <c r="P75" s="52">
        <f t="shared" si="42"/>
        <v>-7.3545851984114494E-2</v>
      </c>
    </row>
    <row r="76" spans="1:16" ht="20.100000000000001" customHeight="1" x14ac:dyDescent="0.25">
      <c r="A76" s="38" t="s">
        <v>208</v>
      </c>
      <c r="B76" s="19">
        <v>621.14</v>
      </c>
      <c r="C76" s="140">
        <v>329.76</v>
      </c>
      <c r="D76" s="247">
        <f t="shared" si="38"/>
        <v>1.3230971558544717E-2</v>
      </c>
      <c r="E76" s="215">
        <f t="shared" si="39"/>
        <v>7.1213387494898075E-3</v>
      </c>
      <c r="F76" s="52">
        <f t="shared" si="34"/>
        <v>-0.46910519367614389</v>
      </c>
      <c r="H76" s="19">
        <v>785.14899999999989</v>
      </c>
      <c r="I76" s="140">
        <v>505.23399999999998</v>
      </c>
      <c r="J76" s="214">
        <f t="shared" si="40"/>
        <v>1.9979590077784225E-2</v>
      </c>
      <c r="K76" s="215">
        <f t="shared" si="41"/>
        <v>1.3467624843771269E-2</v>
      </c>
      <c r="L76" s="52">
        <f t="shared" si="35"/>
        <v>-0.35651194868744651</v>
      </c>
      <c r="N76" s="40">
        <f t="shared" si="36"/>
        <v>12.640451428019446</v>
      </c>
      <c r="O76" s="143">
        <f t="shared" si="37"/>
        <v>15.321263949539059</v>
      </c>
      <c r="P76" s="52">
        <f t="shared" si="42"/>
        <v>0.2120820238727544</v>
      </c>
    </row>
    <row r="77" spans="1:16" ht="20.100000000000001" customHeight="1" x14ac:dyDescent="0.25">
      <c r="A77" s="38" t="s">
        <v>179</v>
      </c>
      <c r="B77" s="19">
        <v>485.77000000000004</v>
      </c>
      <c r="C77" s="140">
        <v>475.75</v>
      </c>
      <c r="D77" s="247">
        <f t="shared" si="38"/>
        <v>1.0347440277544947E-2</v>
      </c>
      <c r="E77" s="215">
        <f t="shared" si="39"/>
        <v>1.0274068747179088E-2</v>
      </c>
      <c r="F77" s="52">
        <f t="shared" si="34"/>
        <v>-2.0627045721226173E-2</v>
      </c>
      <c r="H77" s="19">
        <v>458.798</v>
      </c>
      <c r="I77" s="140">
        <v>420.762</v>
      </c>
      <c r="J77" s="214">
        <f t="shared" si="40"/>
        <v>1.1674976301959563E-2</v>
      </c>
      <c r="K77" s="215">
        <f t="shared" si="41"/>
        <v>1.1215921265225396E-2</v>
      </c>
      <c r="L77" s="52">
        <f t="shared" si="35"/>
        <v>-8.2903587199595466E-2</v>
      </c>
      <c r="N77" s="40">
        <f t="shared" ref="N77:N78" si="43">(H77/B77)*10</f>
        <v>9.4447578071927047</v>
      </c>
      <c r="O77" s="143">
        <f t="shared" ref="O77:O78" si="44">(I77/C77)*10</f>
        <v>8.8441828691539666</v>
      </c>
      <c r="P77" s="52">
        <f t="shared" ref="P77:P78" si="45">(O77-N77)/N77</f>
        <v>-6.3588177727687961E-2</v>
      </c>
    </row>
    <row r="78" spans="1:16" ht="20.100000000000001" customHeight="1" x14ac:dyDescent="0.25">
      <c r="A78" s="38" t="s">
        <v>183</v>
      </c>
      <c r="B78" s="19">
        <v>459.35999999999996</v>
      </c>
      <c r="C78" s="140">
        <v>550.88</v>
      </c>
      <c r="D78" s="247">
        <f t="shared" si="38"/>
        <v>9.7848779584845617E-3</v>
      </c>
      <c r="E78" s="215">
        <f t="shared" si="39"/>
        <v>1.1896540181704711E-2</v>
      </c>
      <c r="F78" s="52">
        <f t="shared" si="34"/>
        <v>0.19923371647509588</v>
      </c>
      <c r="H78" s="19">
        <v>302.00299999999999</v>
      </c>
      <c r="I78" s="140">
        <v>408.01400000000001</v>
      </c>
      <c r="J78" s="214">
        <f t="shared" si="40"/>
        <v>7.6850332131367044E-3</v>
      </c>
      <c r="K78" s="215">
        <f t="shared" si="41"/>
        <v>1.0876107868841944E-2</v>
      </c>
      <c r="L78" s="52">
        <f t="shared" si="35"/>
        <v>0.35102631430813613</v>
      </c>
      <c r="N78" s="40">
        <f t="shared" si="43"/>
        <v>6.5744296412399859</v>
      </c>
      <c r="O78" s="143">
        <f t="shared" si="44"/>
        <v>7.4065858263142612</v>
      </c>
      <c r="P78" s="52">
        <f t="shared" si="45"/>
        <v>0.12657465825694419</v>
      </c>
    </row>
    <row r="79" spans="1:16" ht="20.100000000000001" customHeight="1" x14ac:dyDescent="0.25">
      <c r="A79" s="38" t="s">
        <v>236</v>
      </c>
      <c r="B79" s="19">
        <v>506.15</v>
      </c>
      <c r="C79" s="140">
        <v>472.89</v>
      </c>
      <c r="D79" s="247">
        <f t="shared" si="38"/>
        <v>1.0781556902401082E-2</v>
      </c>
      <c r="E79" s="215">
        <f t="shared" si="39"/>
        <v>1.0212305559334774E-2</v>
      </c>
      <c r="F79" s="52">
        <f t="shared" si="34"/>
        <v>-6.5711745529981214E-2</v>
      </c>
      <c r="H79" s="19">
        <v>409.11799999999994</v>
      </c>
      <c r="I79" s="140">
        <v>405.37299999999993</v>
      </c>
      <c r="J79" s="214">
        <f t="shared" si="40"/>
        <v>1.0410775449555341E-2</v>
      </c>
      <c r="K79" s="215">
        <f t="shared" si="41"/>
        <v>1.0805708811746815E-2</v>
      </c>
      <c r="L79" s="52">
        <f t="shared" ref="L79:L80" si="46">(I79-H79)/H79</f>
        <v>-9.1538382569332204E-3</v>
      </c>
      <c r="N79" s="40">
        <f t="shared" ref="N79:N80" si="47">(H79/B79)*10</f>
        <v>8.0829398399683878</v>
      </c>
      <c r="O79" s="143">
        <f t="shared" ref="O79:O80" si="48">(I79/C79)*10</f>
        <v>8.5722472456596659</v>
      </c>
      <c r="P79" s="52">
        <f t="shared" ref="P79:P80" si="49">(O79-N79)/N79</f>
        <v>6.0535821789958012E-2</v>
      </c>
    </row>
    <row r="80" spans="1:16" ht="20.100000000000001" customHeight="1" x14ac:dyDescent="0.25">
      <c r="A80" s="38" t="s">
        <v>199</v>
      </c>
      <c r="B80" s="19">
        <v>429.86</v>
      </c>
      <c r="C80" s="140">
        <v>678.44999999999993</v>
      </c>
      <c r="D80" s="247">
        <f t="shared" si="38"/>
        <v>9.1564952090608109E-3</v>
      </c>
      <c r="E80" s="215">
        <f t="shared" si="39"/>
        <v>1.4651480696844249E-2</v>
      </c>
      <c r="F80" s="52">
        <f t="shared" si="34"/>
        <v>0.57830456427674104</v>
      </c>
      <c r="H80" s="19">
        <v>201.02499999999998</v>
      </c>
      <c r="I80" s="140">
        <v>353.95399999999995</v>
      </c>
      <c r="J80" s="214">
        <f t="shared" si="40"/>
        <v>5.1154584612431199E-3</v>
      </c>
      <c r="K80" s="215">
        <f t="shared" si="41"/>
        <v>9.4350730234944898E-3</v>
      </c>
      <c r="L80" s="52">
        <f t="shared" si="46"/>
        <v>0.76074617584877502</v>
      </c>
      <c r="N80" s="40">
        <f t="shared" si="47"/>
        <v>4.6765225887498243</v>
      </c>
      <c r="O80" s="143">
        <f t="shared" si="48"/>
        <v>5.2170977964477849</v>
      </c>
      <c r="P80" s="52">
        <f t="shared" si="49"/>
        <v>0.11559341314813849</v>
      </c>
    </row>
    <row r="81" spans="1:16" ht="20.100000000000001" customHeight="1" x14ac:dyDescent="0.25">
      <c r="A81" s="38" t="s">
        <v>182</v>
      </c>
      <c r="B81" s="19">
        <v>673.93999999999994</v>
      </c>
      <c r="C81" s="140">
        <v>449.64</v>
      </c>
      <c r="D81" s="247">
        <f t="shared" si="38"/>
        <v>1.4355670174462482E-2</v>
      </c>
      <c r="E81" s="215">
        <f t="shared" si="39"/>
        <v>9.710209714096911E-3</v>
      </c>
      <c r="F81" s="52">
        <f t="shared" si="34"/>
        <v>-0.33281894530670381</v>
      </c>
      <c r="H81" s="19">
        <v>526.03600000000006</v>
      </c>
      <c r="I81" s="140">
        <v>288.72700000000003</v>
      </c>
      <c r="J81" s="214">
        <f t="shared" si="40"/>
        <v>1.3385973421805678E-2</v>
      </c>
      <c r="K81" s="215">
        <f t="shared" si="41"/>
        <v>7.6963682536558267E-3</v>
      </c>
      <c r="L81" s="52">
        <f t="shared" si="35"/>
        <v>-0.45112691907017771</v>
      </c>
      <c r="N81" s="40">
        <f t="shared" ref="N81" si="50">(H81/B81)*10</f>
        <v>7.8053832685402282</v>
      </c>
      <c r="O81" s="143">
        <f t="shared" ref="O81" si="51">(I81/C81)*10</f>
        <v>6.4212925896272584</v>
      </c>
      <c r="P81" s="52">
        <f t="shared" ref="P81" si="52">(O81-N81)/N81</f>
        <v>-0.1773251397521475</v>
      </c>
    </row>
    <row r="82" spans="1:16" ht="20.100000000000001" customHeight="1" x14ac:dyDescent="0.25">
      <c r="A82" s="38" t="s">
        <v>200</v>
      </c>
      <c r="B82" s="19">
        <v>103.82999999999998</v>
      </c>
      <c r="C82" s="140">
        <v>290.07</v>
      </c>
      <c r="D82" s="247">
        <f t="shared" si="38"/>
        <v>2.2116942668701065E-3</v>
      </c>
      <c r="E82" s="215">
        <f t="shared" si="39"/>
        <v>6.2642125517482668E-3</v>
      </c>
      <c r="F82" s="52">
        <f t="shared" si="34"/>
        <v>1.7937012424154872</v>
      </c>
      <c r="H82" s="19">
        <v>132.62300000000002</v>
      </c>
      <c r="I82" s="140">
        <v>286.13599999999997</v>
      </c>
      <c r="J82" s="214">
        <f t="shared" si="40"/>
        <v>3.3748411764976814E-3</v>
      </c>
      <c r="K82" s="215">
        <f t="shared" si="41"/>
        <v>7.627302007183475E-3</v>
      </c>
      <c r="L82" s="52">
        <f t="shared" si="35"/>
        <v>1.157514156669657</v>
      </c>
      <c r="N82" s="40">
        <f t="shared" ref="N82" si="53">(H82/B82)*10</f>
        <v>12.773090628912648</v>
      </c>
      <c r="O82" s="143">
        <f t="shared" ref="O82" si="54">(I82/C82)*10</f>
        <v>9.8643775640362659</v>
      </c>
      <c r="P82" s="52">
        <f t="shared" ref="P82" si="55">(O82-N82)/N82</f>
        <v>-0.2277219468162496</v>
      </c>
    </row>
    <row r="83" spans="1:16" ht="20.100000000000001" customHeight="1" x14ac:dyDescent="0.25">
      <c r="A83" s="38" t="s">
        <v>207</v>
      </c>
      <c r="B83" s="19">
        <v>557.04</v>
      </c>
      <c r="C83" s="140">
        <v>321.67</v>
      </c>
      <c r="D83" s="247">
        <f t="shared" si="38"/>
        <v>1.1865570397932429E-2</v>
      </c>
      <c r="E83" s="215">
        <f t="shared" si="39"/>
        <v>6.9466309908672568E-3</v>
      </c>
      <c r="F83" s="52">
        <f t="shared" si="34"/>
        <v>-0.4225369811862702</v>
      </c>
      <c r="H83" s="19">
        <v>356.67900000000003</v>
      </c>
      <c r="I83" s="140">
        <v>227.87200000000001</v>
      </c>
      <c r="J83" s="214">
        <f t="shared" si="40"/>
        <v>9.0763666633390631E-3</v>
      </c>
      <c r="K83" s="215">
        <f t="shared" si="41"/>
        <v>6.074204444672859E-3</v>
      </c>
      <c r="L83" s="52">
        <f t="shared" ref="L83" si="56">(I83-H83)/H83</f>
        <v>-0.36112863386966992</v>
      </c>
      <c r="N83" s="40">
        <f t="shared" ref="N83" si="57">(H83/B83)*10</f>
        <v>6.4031128823782861</v>
      </c>
      <c r="O83" s="143">
        <f t="shared" ref="O83" si="58">(I83/C83)*10</f>
        <v>7.0840302173034475</v>
      </c>
      <c r="P83" s="52">
        <f t="shared" ref="P83" si="59">(O83-N83)/N83</f>
        <v>0.10634161031255326</v>
      </c>
    </row>
    <row r="84" spans="1:16" ht="20.100000000000001" customHeight="1" x14ac:dyDescent="0.25">
      <c r="A84" s="38" t="s">
        <v>180</v>
      </c>
      <c r="B84" s="19">
        <v>615.95000000000005</v>
      </c>
      <c r="C84" s="140">
        <v>415.75</v>
      </c>
      <c r="D84" s="247">
        <f t="shared" si="38"/>
        <v>1.3120418796866439E-2</v>
      </c>
      <c r="E84" s="215">
        <f t="shared" si="39"/>
        <v>8.9783375336620203E-3</v>
      </c>
      <c r="F84" s="52">
        <f t="shared" si="34"/>
        <v>-0.32502638201152695</v>
      </c>
      <c r="H84" s="19">
        <v>362.25300000000004</v>
      </c>
      <c r="I84" s="140">
        <v>188.81099999999998</v>
      </c>
      <c r="J84" s="214">
        <f t="shared" si="40"/>
        <v>9.218207556078618E-3</v>
      </c>
      <c r="K84" s="215">
        <f t="shared" si="41"/>
        <v>5.0329861299463156E-3</v>
      </c>
      <c r="L84" s="52">
        <f t="shared" ref="L84:L94" si="60">(I84-H84)/H84</f>
        <v>-0.47878692516004018</v>
      </c>
      <c r="N84" s="40">
        <f t="shared" ref="N84:N90" si="61">(H84/B84)*10</f>
        <v>5.8812078902508329</v>
      </c>
      <c r="O84" s="143">
        <f t="shared" ref="O84:O90" si="62">(I84/C84)*10</f>
        <v>4.541455201443175</v>
      </c>
      <c r="P84" s="52">
        <f t="shared" ref="P84:P90" si="63">(O84-N84)/N84</f>
        <v>-0.22780230078731625</v>
      </c>
    </row>
    <row r="85" spans="1:16" ht="20.100000000000001" customHeight="1" x14ac:dyDescent="0.25">
      <c r="A85" s="38" t="s">
        <v>170</v>
      </c>
      <c r="B85" s="19">
        <v>121.54</v>
      </c>
      <c r="C85" s="140">
        <v>295.45</v>
      </c>
      <c r="D85" s="247">
        <f t="shared" si="38"/>
        <v>2.5889369276258572E-3</v>
      </c>
      <c r="E85" s="215">
        <f t="shared" si="39"/>
        <v>6.3803964505602974E-3</v>
      </c>
      <c r="F85" s="52">
        <f t="shared" si="34"/>
        <v>1.4308869507980908</v>
      </c>
      <c r="H85" s="19">
        <v>77.983999999999995</v>
      </c>
      <c r="I85" s="140">
        <v>159.37799999999999</v>
      </c>
      <c r="J85" s="214">
        <f t="shared" si="40"/>
        <v>1.9844492607465911E-3</v>
      </c>
      <c r="K85" s="215">
        <f t="shared" si="41"/>
        <v>4.2484138287418845E-3</v>
      </c>
      <c r="L85" s="52">
        <f t="shared" si="60"/>
        <v>1.043726918342224</v>
      </c>
      <c r="N85" s="40">
        <f t="shared" si="61"/>
        <v>6.4163238440019743</v>
      </c>
      <c r="O85" s="143">
        <f t="shared" si="62"/>
        <v>5.3944152986969032</v>
      </c>
      <c r="P85" s="52">
        <f t="shared" si="63"/>
        <v>-0.15926698373561032</v>
      </c>
    </row>
    <row r="86" spans="1:16" ht="20.100000000000001" customHeight="1" x14ac:dyDescent="0.25">
      <c r="A86" s="38" t="s">
        <v>231</v>
      </c>
      <c r="B86" s="19">
        <v>188.91</v>
      </c>
      <c r="C86" s="140">
        <v>182.97</v>
      </c>
      <c r="D86" s="247">
        <f t="shared" si="38"/>
        <v>4.0239927184285065E-3</v>
      </c>
      <c r="E86" s="215">
        <f t="shared" si="39"/>
        <v>3.9513323356202999E-3</v>
      </c>
      <c r="F86" s="52">
        <f t="shared" si="34"/>
        <v>-3.1443544545021428E-2</v>
      </c>
      <c r="H86" s="19">
        <v>170.5</v>
      </c>
      <c r="I86" s="140">
        <v>156.71599999999998</v>
      </c>
      <c r="J86" s="214">
        <f t="shared" si="40"/>
        <v>4.3386925389476529E-3</v>
      </c>
      <c r="K86" s="215">
        <f t="shared" si="41"/>
        <v>4.1774549911851892E-3</v>
      </c>
      <c r="L86" s="52">
        <f t="shared" si="60"/>
        <v>-8.084457478005877E-2</v>
      </c>
      <c r="N86" s="40">
        <f t="shared" si="61"/>
        <v>9.0254618601450431</v>
      </c>
      <c r="O86" s="143">
        <f t="shared" si="62"/>
        <v>8.5651199650215872</v>
      </c>
      <c r="P86" s="52">
        <f t="shared" si="63"/>
        <v>-5.1004801998693283E-2</v>
      </c>
    </row>
    <row r="87" spans="1:16" ht="20.100000000000001" customHeight="1" x14ac:dyDescent="0.25">
      <c r="A87" s="38" t="s">
        <v>237</v>
      </c>
      <c r="B87" s="19">
        <v>195.01999999999998</v>
      </c>
      <c r="C87" s="140">
        <v>138.95999999999998</v>
      </c>
      <c r="D87" s="247">
        <f t="shared" si="38"/>
        <v>4.1541425014447481E-3</v>
      </c>
      <c r="E87" s="215">
        <f t="shared" si="39"/>
        <v>3.0009134905055299E-3</v>
      </c>
      <c r="F87" s="52">
        <f t="shared" si="34"/>
        <v>-0.28745769664649784</v>
      </c>
      <c r="H87" s="19">
        <v>216.345</v>
      </c>
      <c r="I87" s="140">
        <v>142.238</v>
      </c>
      <c r="J87" s="214">
        <f t="shared" si="40"/>
        <v>5.5053046178218769E-3</v>
      </c>
      <c r="K87" s="215">
        <f t="shared" si="41"/>
        <v>3.7915263472536247E-3</v>
      </c>
      <c r="L87" s="52">
        <f t="shared" si="60"/>
        <v>-0.34254084910675081</v>
      </c>
      <c r="N87" s="40">
        <f t="shared" si="61"/>
        <v>11.093477592041843</v>
      </c>
      <c r="O87" s="143">
        <f t="shared" si="62"/>
        <v>10.235895221646519</v>
      </c>
      <c r="P87" s="52">
        <f t="shared" si="63"/>
        <v>-7.7305097818066548E-2</v>
      </c>
    </row>
    <row r="88" spans="1:16" ht="20.100000000000001" customHeight="1" x14ac:dyDescent="0.25">
      <c r="A88" s="38" t="s">
        <v>238</v>
      </c>
      <c r="B88" s="19">
        <v>59.089999999999996</v>
      </c>
      <c r="C88" s="140">
        <v>72.27</v>
      </c>
      <c r="D88" s="247">
        <f t="shared" si="38"/>
        <v>1.2586825987609997E-3</v>
      </c>
      <c r="E88" s="215">
        <f t="shared" si="39"/>
        <v>1.5607082466813087E-3</v>
      </c>
      <c r="F88" s="52">
        <f t="shared" si="34"/>
        <v>0.2230495853782366</v>
      </c>
      <c r="H88" s="19">
        <v>30.79</v>
      </c>
      <c r="I88" s="140">
        <v>138.70599999999999</v>
      </c>
      <c r="J88" s="214">
        <f t="shared" si="40"/>
        <v>7.8350934471670521E-4</v>
      </c>
      <c r="K88" s="215">
        <f t="shared" si="41"/>
        <v>3.6973766048605944E-3</v>
      </c>
      <c r="L88" s="52">
        <f t="shared" si="60"/>
        <v>3.5049041896719713</v>
      </c>
      <c r="N88" s="40">
        <f t="shared" si="61"/>
        <v>5.2106955491622955</v>
      </c>
      <c r="O88" s="143">
        <f t="shared" si="62"/>
        <v>19.192749411927494</v>
      </c>
      <c r="P88" s="52">
        <f t="shared" si="63"/>
        <v>2.6833373262448701</v>
      </c>
    </row>
    <row r="89" spans="1:16" ht="20.100000000000001" customHeight="1" x14ac:dyDescent="0.25">
      <c r="A89" s="38" t="s">
        <v>239</v>
      </c>
      <c r="B89" s="19">
        <v>188.1</v>
      </c>
      <c r="C89" s="140">
        <v>258.09999999999997</v>
      </c>
      <c r="D89" s="247">
        <f t="shared" si="38"/>
        <v>4.0067388192070409E-3</v>
      </c>
      <c r="E89" s="215">
        <f t="shared" si="39"/>
        <v>5.5738037701459214E-3</v>
      </c>
      <c r="F89" s="52">
        <f t="shared" si="34"/>
        <v>0.37214247740563516</v>
      </c>
      <c r="H89" s="19">
        <v>79.126000000000005</v>
      </c>
      <c r="I89" s="140">
        <v>123.739</v>
      </c>
      <c r="J89" s="214">
        <f t="shared" si="40"/>
        <v>2.0135095943505693E-3</v>
      </c>
      <c r="K89" s="215">
        <f t="shared" si="41"/>
        <v>3.2984130730382621E-3</v>
      </c>
      <c r="L89" s="52">
        <f t="shared" si="60"/>
        <v>0.56382225817051279</v>
      </c>
      <c r="N89" s="40">
        <f t="shared" si="61"/>
        <v>4.2065922381711855</v>
      </c>
      <c r="O89" s="143">
        <f t="shared" si="62"/>
        <v>4.7942270437814809</v>
      </c>
      <c r="P89" s="52">
        <f t="shared" si="63"/>
        <v>0.13969378830636775</v>
      </c>
    </row>
    <row r="90" spans="1:16" ht="20.100000000000001" customHeight="1" x14ac:dyDescent="0.25">
      <c r="A90" s="38" t="s">
        <v>203</v>
      </c>
      <c r="B90" s="19">
        <v>173.83</v>
      </c>
      <c r="C90" s="140">
        <v>114.3</v>
      </c>
      <c r="D90" s="247">
        <f t="shared" si="38"/>
        <v>3.7027719773671452E-3</v>
      </c>
      <c r="E90" s="215">
        <f t="shared" si="39"/>
        <v>2.4683679617500151E-3</v>
      </c>
      <c r="F90" s="52">
        <f t="shared" si="34"/>
        <v>-0.34246102513950416</v>
      </c>
      <c r="H90" s="19">
        <v>130.99100000000001</v>
      </c>
      <c r="I90" s="140">
        <v>108.09</v>
      </c>
      <c r="J90" s="214">
        <f t="shared" si="40"/>
        <v>3.333311873133678E-3</v>
      </c>
      <c r="K90" s="215">
        <f t="shared" si="41"/>
        <v>2.8812700043212387E-3</v>
      </c>
      <c r="L90" s="52">
        <f t="shared" si="60"/>
        <v>-0.17482880503240686</v>
      </c>
      <c r="N90" s="40">
        <f t="shared" si="61"/>
        <v>7.5355807398032564</v>
      </c>
      <c r="O90" s="143">
        <f t="shared" si="62"/>
        <v>9.456692913385826</v>
      </c>
      <c r="P90" s="52">
        <f t="shared" si="63"/>
        <v>0.25493883483129226</v>
      </c>
    </row>
    <row r="91" spans="1:16" ht="20.100000000000001" customHeight="1" x14ac:dyDescent="0.25">
      <c r="A91" s="38" t="s">
        <v>210</v>
      </c>
      <c r="B91" s="19">
        <v>44.04</v>
      </c>
      <c r="C91" s="140">
        <v>139.1</v>
      </c>
      <c r="D91" s="247">
        <f t="shared" si="38"/>
        <v>9.3810089100413655E-4</v>
      </c>
      <c r="E91" s="215">
        <f t="shared" si="39"/>
        <v>3.0039368633370703E-3</v>
      </c>
      <c r="F91" s="52">
        <f t="shared" si="34"/>
        <v>2.158492279745686</v>
      </c>
      <c r="H91" s="19">
        <v>32.491</v>
      </c>
      <c r="I91" s="140">
        <v>95.661000000000016</v>
      </c>
      <c r="J91" s="214">
        <f t="shared" si="40"/>
        <v>8.2679448259793671E-4</v>
      </c>
      <c r="K91" s="215">
        <f t="shared" si="41"/>
        <v>2.5499599397111115E-3</v>
      </c>
      <c r="L91" s="52">
        <f t="shared" si="60"/>
        <v>1.9442307100427816</v>
      </c>
      <c r="N91" s="40">
        <f t="shared" ref="N91:N94" si="64">(H91/B91)*10</f>
        <v>7.3776112624886467</v>
      </c>
      <c r="O91" s="143">
        <f t="shared" ref="O91:O94" si="65">(I91/C91)*10</f>
        <v>6.8771387491013671</v>
      </c>
      <c r="P91" s="52">
        <f t="shared" ref="P91:P94" si="66">(O91-N91)/N91</f>
        <v>-6.7836660889402586E-2</v>
      </c>
    </row>
    <row r="92" spans="1:16" ht="20.100000000000001" customHeight="1" x14ac:dyDescent="0.25">
      <c r="A92" s="38" t="s">
        <v>221</v>
      </c>
      <c r="B92" s="19">
        <v>159.38</v>
      </c>
      <c r="C92" s="140">
        <v>115.84</v>
      </c>
      <c r="D92" s="247">
        <f t="shared" si="38"/>
        <v>3.3949709357002562E-3</v>
      </c>
      <c r="E92" s="215">
        <f t="shared" si="39"/>
        <v>2.5016250628969536E-3</v>
      </c>
      <c r="F92" s="52">
        <f t="shared" si="34"/>
        <v>-0.27318358639728946</v>
      </c>
      <c r="H92" s="19">
        <v>150.471</v>
      </c>
      <c r="I92" s="140">
        <v>78.459000000000003</v>
      </c>
      <c r="J92" s="214">
        <f t="shared" si="40"/>
        <v>3.8290170382873452E-3</v>
      </c>
      <c r="K92" s="215">
        <f t="shared" si="41"/>
        <v>2.0914197730506063E-3</v>
      </c>
      <c r="L92" s="52">
        <f t="shared" si="60"/>
        <v>-0.47857726738042544</v>
      </c>
      <c r="N92" s="40">
        <f t="shared" si="64"/>
        <v>9.4410214581503329</v>
      </c>
      <c r="O92" s="143">
        <f t="shared" si="65"/>
        <v>6.7730490331491708</v>
      </c>
      <c r="P92" s="52">
        <f t="shared" si="66"/>
        <v>-0.28259361943277123</v>
      </c>
    </row>
    <row r="93" spans="1:16" ht="20.100000000000001" customHeight="1" x14ac:dyDescent="0.25">
      <c r="A93" s="38" t="s">
        <v>219</v>
      </c>
      <c r="B93" s="19">
        <v>10.42</v>
      </c>
      <c r="C93" s="140">
        <v>67.47</v>
      </c>
      <c r="D93" s="247">
        <f t="shared" si="38"/>
        <v>2.2195756776255911E-4</v>
      </c>
      <c r="E93" s="215">
        <f t="shared" si="39"/>
        <v>1.4570497495999433E-3</v>
      </c>
      <c r="F93" s="52">
        <f t="shared" si="34"/>
        <v>5.4750479846449132</v>
      </c>
      <c r="H93" s="19">
        <v>7.9939999999999998</v>
      </c>
      <c r="I93" s="140">
        <v>76.934000000000012</v>
      </c>
      <c r="J93" s="214">
        <f t="shared" si="40"/>
        <v>2.0342233522784481E-4</v>
      </c>
      <c r="K93" s="215">
        <f t="shared" si="41"/>
        <v>2.0507690490558813E-3</v>
      </c>
      <c r="L93" s="52">
        <f t="shared" si="60"/>
        <v>8.6239679759819889</v>
      </c>
      <c r="N93" s="40">
        <f t="shared" si="64"/>
        <v>7.6717850287907865</v>
      </c>
      <c r="O93" s="143">
        <f t="shared" si="65"/>
        <v>11.402697495183048</v>
      </c>
      <c r="P93" s="52">
        <f t="shared" si="66"/>
        <v>0.48631608581195107</v>
      </c>
    </row>
    <row r="94" spans="1:16" ht="20.100000000000001" customHeight="1" x14ac:dyDescent="0.25">
      <c r="A94" s="38" t="s">
        <v>198</v>
      </c>
      <c r="B94" s="19">
        <v>128.19999999999999</v>
      </c>
      <c r="C94" s="140">
        <v>57.1</v>
      </c>
      <c r="D94" s="247">
        <f t="shared" si="38"/>
        <v>2.7308023212245752E-3</v>
      </c>
      <c r="E94" s="215">
        <f t="shared" si="39"/>
        <v>1.2331042048637434E-3</v>
      </c>
      <c r="F94" s="52">
        <f t="shared" si="34"/>
        <v>-0.5546021840873635</v>
      </c>
      <c r="H94" s="19">
        <v>87.168999999999997</v>
      </c>
      <c r="I94" s="140">
        <v>72.054999999999993</v>
      </c>
      <c r="J94" s="214">
        <f t="shared" si="40"/>
        <v>2.2181788265544164E-3</v>
      </c>
      <c r="K94" s="215">
        <f t="shared" ref="K94" si="67">I94/$I$96</f>
        <v>1.9207133884852144E-3</v>
      </c>
      <c r="L94" s="52">
        <f t="shared" si="60"/>
        <v>-0.17338732806387597</v>
      </c>
      <c r="N94" s="40">
        <f t="shared" si="64"/>
        <v>6.7994539781591268</v>
      </c>
      <c r="O94" s="143">
        <f t="shared" si="65"/>
        <v>12.61908931698774</v>
      </c>
      <c r="P94" s="52">
        <f t="shared" si="66"/>
        <v>0.85589745257812777</v>
      </c>
    </row>
    <row r="95" spans="1:16" ht="20.100000000000001" customHeight="1" thickBot="1" x14ac:dyDescent="0.3">
      <c r="A95" s="8" t="s">
        <v>17</v>
      </c>
      <c r="B95" s="19">
        <f>B96-SUM(B68:B94)</f>
        <v>1954.0600000000049</v>
      </c>
      <c r="C95" s="142">
        <f>C96-SUM(C68:C94)</f>
        <v>1111.8800000000047</v>
      </c>
      <c r="D95" s="247">
        <f t="shared" si="38"/>
        <v>4.1623647299626421E-2</v>
      </c>
      <c r="E95" s="215">
        <f t="shared" si="39"/>
        <v>2.40116270280894E-2</v>
      </c>
      <c r="F95" s="52">
        <f>(C95-B95)/B95</f>
        <v>-0.43098983654544804</v>
      </c>
      <c r="H95" s="19">
        <f>H96-SUM(H68:H94)</f>
        <v>1284.1460000000225</v>
      </c>
      <c r="I95" s="142">
        <f>I96-SUM(I68:I94)</f>
        <v>793.03100000000268</v>
      </c>
      <c r="J95" s="214">
        <f t="shared" si="40"/>
        <v>3.2677505390730617E-2</v>
      </c>
      <c r="K95" s="215">
        <f t="shared" si="41"/>
        <v>2.1139202819843498E-2</v>
      </c>
      <c r="L95" s="52">
        <f>(I95-H95)/H95</f>
        <v>-0.38244483103946997</v>
      </c>
      <c r="N95" s="40">
        <f t="shared" si="36"/>
        <v>6.5716815246206313</v>
      </c>
      <c r="O95" s="143">
        <f t="shared" si="37"/>
        <v>7.1323434183544929</v>
      </c>
      <c r="P95" s="52">
        <f>(O95-N95)/N95</f>
        <v>8.5314830250576915E-2</v>
      </c>
    </row>
    <row r="96" spans="1:16" ht="26.25" customHeight="1" thickBot="1" x14ac:dyDescent="0.3">
      <c r="A96" s="12" t="s">
        <v>18</v>
      </c>
      <c r="B96" s="17">
        <v>46945.909999999996</v>
      </c>
      <c r="C96" s="145">
        <v>46305.899999999987</v>
      </c>
      <c r="D96" s="243">
        <f>SUM(D68:D95)</f>
        <v>1</v>
      </c>
      <c r="E96" s="244">
        <f>SUM(E68:E95)</f>
        <v>1.0000000000000007</v>
      </c>
      <c r="F96" s="57">
        <f>(C96-B96)/B96</f>
        <v>-1.3632923507074618E-2</v>
      </c>
      <c r="G96" s="1"/>
      <c r="H96" s="17">
        <v>39297.553000000007</v>
      </c>
      <c r="I96" s="145">
        <v>37514.707000000002</v>
      </c>
      <c r="J96" s="255">
        <f t="shared" si="40"/>
        <v>1</v>
      </c>
      <c r="K96" s="244">
        <f t="shared" si="41"/>
        <v>1</v>
      </c>
      <c r="L96" s="57">
        <f>(I96-H96)/H96</f>
        <v>-4.5367862981188792E-2</v>
      </c>
      <c r="M96" s="1"/>
      <c r="N96" s="37">
        <f t="shared" si="36"/>
        <v>8.3708150507680035</v>
      </c>
      <c r="O96" s="150">
        <f t="shared" si="37"/>
        <v>8.1014961376412113</v>
      </c>
      <c r="P96" s="57">
        <f>(O96-N96)/N96</f>
        <v>-3.2173559144886697E-2</v>
      </c>
    </row>
  </sheetData>
  <mergeCells count="33"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F57 F54:F55 D39:E44 D68:F76 J68:K85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142</v>
      </c>
    </row>
    <row r="2" spans="1:18" ht="15.75" thickBot="1" x14ac:dyDescent="0.3"/>
    <row r="3" spans="1:18" x14ac:dyDescent="0.25">
      <c r="A3" s="328" t="s">
        <v>16</v>
      </c>
      <c r="B3" s="311"/>
      <c r="C3" s="311"/>
      <c r="D3" s="347" t="s">
        <v>1</v>
      </c>
      <c r="E3" s="340"/>
      <c r="F3" s="347" t="s">
        <v>104</v>
      </c>
      <c r="G3" s="340"/>
      <c r="H3" s="130" t="s">
        <v>0</v>
      </c>
      <c r="J3" s="341" t="s">
        <v>19</v>
      </c>
      <c r="K3" s="340"/>
      <c r="L3" s="350" t="s">
        <v>104</v>
      </c>
      <c r="M3" s="351"/>
      <c r="N3" s="130" t="s">
        <v>0</v>
      </c>
      <c r="P3" s="339" t="s">
        <v>22</v>
      </c>
      <c r="Q3" s="340"/>
      <c r="R3" s="130" t="s">
        <v>0</v>
      </c>
    </row>
    <row r="4" spans="1:18" x14ac:dyDescent="0.25">
      <c r="A4" s="346"/>
      <c r="B4" s="312"/>
      <c r="C4" s="312"/>
      <c r="D4" s="348" t="s">
        <v>157</v>
      </c>
      <c r="E4" s="342"/>
      <c r="F4" s="348" t="str">
        <f>D4</f>
        <v>jan-maio</v>
      </c>
      <c r="G4" s="342"/>
      <c r="H4" s="131" t="s">
        <v>151</v>
      </c>
      <c r="J4" s="337" t="str">
        <f>D4</f>
        <v>jan-maio</v>
      </c>
      <c r="K4" s="342"/>
      <c r="L4" s="343" t="str">
        <f>D4</f>
        <v>jan-maio</v>
      </c>
      <c r="M4" s="344"/>
      <c r="N4" s="131" t="str">
        <f>H4</f>
        <v>2023/2022</v>
      </c>
      <c r="P4" s="337" t="str">
        <f>D4</f>
        <v>jan-maio</v>
      </c>
      <c r="Q4" s="338"/>
      <c r="R4" s="131" t="str">
        <f>N4</f>
        <v>2023/2022</v>
      </c>
    </row>
    <row r="5" spans="1:18" ht="19.5" customHeight="1" thickBot="1" x14ac:dyDescent="0.3">
      <c r="A5" s="329"/>
      <c r="B5" s="352"/>
      <c r="C5" s="352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5404.5700000000033</v>
      </c>
      <c r="E6" s="147">
        <v>4284.1400000000012</v>
      </c>
      <c r="F6" s="247">
        <f>D6/D8</f>
        <v>0.59339951096915755</v>
      </c>
      <c r="G6" s="246">
        <f>E6/E8</f>
        <v>0.52456137987949203</v>
      </c>
      <c r="H6" s="165">
        <f>(E6-D6)/D6</f>
        <v>-0.20731159000623572</v>
      </c>
      <c r="I6" s="1"/>
      <c r="J6" s="19">
        <v>2671.5500000000006</v>
      </c>
      <c r="K6" s="147">
        <v>2279.8500000000004</v>
      </c>
      <c r="L6" s="247">
        <f>J6/J8</f>
        <v>0.41267617382277888</v>
      </c>
      <c r="M6" s="246">
        <f>K6/K8</f>
        <v>0.34738390519330453</v>
      </c>
      <c r="N6" s="165">
        <f>(K6-J6)/J6</f>
        <v>-0.14661900394901842</v>
      </c>
      <c r="P6" s="27">
        <f t="shared" ref="P6:Q8" si="0">(J6/D6)*10</f>
        <v>4.9431314609672903</v>
      </c>
      <c r="Q6" s="152">
        <f t="shared" si="0"/>
        <v>5.3216048028309064</v>
      </c>
      <c r="R6" s="165">
        <f>(Q6-P6)/P6</f>
        <v>7.6565502020768644E-2</v>
      </c>
    </row>
    <row r="7" spans="1:18" ht="24" customHeight="1" thickBot="1" x14ac:dyDescent="0.3">
      <c r="A7" s="161" t="s">
        <v>21</v>
      </c>
      <c r="B7" s="1"/>
      <c r="C7" s="1"/>
      <c r="D7" s="117">
        <v>3703.239999999998</v>
      </c>
      <c r="E7" s="140">
        <v>3882.9500000000012</v>
      </c>
      <c r="F7" s="247">
        <f>D7/D8</f>
        <v>0.4066004890308425</v>
      </c>
      <c r="G7" s="215">
        <f>E7/E8</f>
        <v>0.47543862012050808</v>
      </c>
      <c r="H7" s="55">
        <f t="shared" ref="H7:H8" si="1">(E7-D7)/D7</f>
        <v>4.8527775677515719E-2</v>
      </c>
      <c r="J7" s="19">
        <v>3802.17</v>
      </c>
      <c r="K7" s="140">
        <v>4283.061999999999</v>
      </c>
      <c r="L7" s="247">
        <f>J7/J8</f>
        <v>0.58732382617722101</v>
      </c>
      <c r="M7" s="215">
        <f>K7/K8</f>
        <v>0.65261609480669547</v>
      </c>
      <c r="N7" s="102">
        <f t="shared" ref="N7:N8" si="2">(K7-J7)/J7</f>
        <v>0.1264783005494228</v>
      </c>
      <c r="P7" s="27">
        <f t="shared" si="0"/>
        <v>10.267144446484707</v>
      </c>
      <c r="Q7" s="152">
        <f t="shared" si="0"/>
        <v>11.030433047038972</v>
      </c>
      <c r="R7" s="102">
        <f t="shared" ref="R7:R8" si="3">(Q7-P7)/P7</f>
        <v>7.4342832569731884E-2</v>
      </c>
    </row>
    <row r="8" spans="1:18" ht="26.25" customHeight="1" thickBot="1" x14ac:dyDescent="0.3">
      <c r="A8" s="12" t="s">
        <v>12</v>
      </c>
      <c r="B8" s="162"/>
      <c r="C8" s="162"/>
      <c r="D8" s="163">
        <v>9107.8100000000013</v>
      </c>
      <c r="E8" s="145">
        <v>8167.090000000002</v>
      </c>
      <c r="F8" s="243">
        <f>SUM(F6:F7)</f>
        <v>1</v>
      </c>
      <c r="G8" s="244">
        <f>SUM(G6:G7)</f>
        <v>1</v>
      </c>
      <c r="H8" s="164">
        <f t="shared" si="1"/>
        <v>-0.1032871788058819</v>
      </c>
      <c r="I8" s="1"/>
      <c r="J8" s="17">
        <v>6473.7200000000012</v>
      </c>
      <c r="K8" s="145">
        <v>6562.9119999999994</v>
      </c>
      <c r="L8" s="243">
        <f>SUM(L6:L7)</f>
        <v>0.99999999999999989</v>
      </c>
      <c r="M8" s="244">
        <f>SUM(M6:M7)</f>
        <v>1</v>
      </c>
      <c r="N8" s="164">
        <f t="shared" si="2"/>
        <v>1.3777549847691617E-2</v>
      </c>
      <c r="O8" s="1"/>
      <c r="P8" s="29">
        <f t="shared" si="0"/>
        <v>7.1078777444852284</v>
      </c>
      <c r="Q8" s="146">
        <f t="shared" si="0"/>
        <v>8.035802225762172</v>
      </c>
      <c r="R8" s="164">
        <f t="shared" si="3"/>
        <v>0.13054873967083777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96"/>
  <sheetViews>
    <sheetView showGridLines="0" topLeftCell="A81" workbookViewId="0">
      <selection activeCell="P93" sqref="P93:P94"/>
    </sheetView>
  </sheetViews>
  <sheetFormatPr defaultRowHeight="15" x14ac:dyDescent="0.25"/>
  <cols>
    <col min="1" max="1" width="2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143</v>
      </c>
    </row>
    <row r="3" spans="1:16" ht="8.25" customHeight="1" thickBot="1" x14ac:dyDescent="0.3"/>
    <row r="4" spans="1:16" x14ac:dyDescent="0.25">
      <c r="A4" s="353" t="s">
        <v>3</v>
      </c>
      <c r="B4" s="347" t="s">
        <v>1</v>
      </c>
      <c r="C4" s="340"/>
      <c r="D4" s="347" t="s">
        <v>104</v>
      </c>
      <c r="E4" s="340"/>
      <c r="F4" s="130" t="s">
        <v>0</v>
      </c>
      <c r="H4" s="356" t="s">
        <v>19</v>
      </c>
      <c r="I4" s="357"/>
      <c r="J4" s="347" t="s">
        <v>104</v>
      </c>
      <c r="K4" s="345"/>
      <c r="L4" s="130" t="s">
        <v>0</v>
      </c>
      <c r="N4" s="339" t="s">
        <v>22</v>
      </c>
      <c r="O4" s="340"/>
      <c r="P4" s="130" t="s">
        <v>0</v>
      </c>
    </row>
    <row r="5" spans="1:16" x14ac:dyDescent="0.25">
      <c r="A5" s="354"/>
      <c r="B5" s="348" t="s">
        <v>157</v>
      </c>
      <c r="C5" s="342"/>
      <c r="D5" s="348" t="str">
        <f>B5</f>
        <v>jan-maio</v>
      </c>
      <c r="E5" s="342"/>
      <c r="F5" s="131" t="s">
        <v>151</v>
      </c>
      <c r="H5" s="337" t="str">
        <f>B5</f>
        <v>jan-maio</v>
      </c>
      <c r="I5" s="342"/>
      <c r="J5" s="348" t="str">
        <f>B5</f>
        <v>jan-maio</v>
      </c>
      <c r="K5" s="338"/>
      <c r="L5" s="131" t="str">
        <f>F5</f>
        <v>2023/2022</v>
      </c>
      <c r="N5" s="337" t="str">
        <f>B5</f>
        <v>jan-maio</v>
      </c>
      <c r="O5" s="338"/>
      <c r="P5" s="131" t="str">
        <f>L5</f>
        <v>2023/2022</v>
      </c>
    </row>
    <row r="6" spans="1:16" ht="19.5" customHeight="1" thickBot="1" x14ac:dyDescent="0.3">
      <c r="A6" s="355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163</v>
      </c>
      <c r="B7" s="39">
        <v>994.54</v>
      </c>
      <c r="C7" s="147">
        <v>1080.81</v>
      </c>
      <c r="D7" s="247">
        <f>B7/$B$33</f>
        <v>0.10919639298580013</v>
      </c>
      <c r="E7" s="246">
        <f t="shared" ref="E7:E32" si="0">C7/$C$33</f>
        <v>0.13233722170320153</v>
      </c>
      <c r="F7" s="52">
        <f>(C7-B7)/B7</f>
        <v>8.6743620166106927E-2</v>
      </c>
      <c r="H7" s="39">
        <v>1677.9170000000001</v>
      </c>
      <c r="I7" s="147">
        <v>1881.8409999999999</v>
      </c>
      <c r="J7" s="247">
        <f>H7/$H$33</f>
        <v>0.25918899797952333</v>
      </c>
      <c r="K7" s="246">
        <f>I7/$I$33</f>
        <v>0.28673872207946716</v>
      </c>
      <c r="L7" s="52">
        <f>(I7-H7)/H7</f>
        <v>0.1215340210511007</v>
      </c>
      <c r="N7" s="27">
        <f t="shared" ref="N7:N33" si="1">(H7/B7)*10</f>
        <v>16.871287228266336</v>
      </c>
      <c r="O7" s="151">
        <f t="shared" ref="O7:O19" si="2">(I7/C7)*10</f>
        <v>17.411395157335704</v>
      </c>
      <c r="P7" s="61">
        <f>(O7-N7)/N7</f>
        <v>3.2013439268846387E-2</v>
      </c>
    </row>
    <row r="8" spans="1:16" ht="20.100000000000001" customHeight="1" x14ac:dyDescent="0.25">
      <c r="A8" s="8" t="s">
        <v>164</v>
      </c>
      <c r="B8" s="19">
        <v>2224.27</v>
      </c>
      <c r="C8" s="140">
        <v>2090.2200000000003</v>
      </c>
      <c r="D8" s="247">
        <f t="shared" ref="D8:D32" si="3">B8/$B$33</f>
        <v>0.24421567863185559</v>
      </c>
      <c r="E8" s="215">
        <f t="shared" si="0"/>
        <v>0.25593203944122089</v>
      </c>
      <c r="F8" s="52">
        <f t="shared" ref="F8:F31" si="4">(C8-B8)/B8</f>
        <v>-6.0266963992680625E-2</v>
      </c>
      <c r="H8" s="19">
        <v>820.55599999999993</v>
      </c>
      <c r="I8" s="140">
        <v>728.31600000000003</v>
      </c>
      <c r="J8" s="247">
        <f t="shared" ref="J8:J32" si="5">H8/$H$33</f>
        <v>0.12675185210358181</v>
      </c>
      <c r="K8" s="215">
        <f t="shared" ref="K8:K32" si="6">I8/$I$33</f>
        <v>0.11097451862831621</v>
      </c>
      <c r="L8" s="52">
        <f t="shared" ref="L8:L33" si="7">(I8-H8)/H8</f>
        <v>-0.11241158434037397</v>
      </c>
      <c r="N8" s="27">
        <f t="shared" si="1"/>
        <v>3.6891024920535727</v>
      </c>
      <c r="O8" s="152">
        <f t="shared" si="2"/>
        <v>3.4843987714211897</v>
      </c>
      <c r="P8" s="52">
        <f t="shared" ref="P8:P70" si="8">(O8-N8)/N8</f>
        <v>-5.5488759413250335E-2</v>
      </c>
    </row>
    <row r="9" spans="1:16" ht="20.100000000000001" customHeight="1" x14ac:dyDescent="0.25">
      <c r="A9" s="8" t="s">
        <v>166</v>
      </c>
      <c r="B9" s="19">
        <v>464.15</v>
      </c>
      <c r="C9" s="140">
        <v>649.16999999999996</v>
      </c>
      <c r="D9" s="247">
        <f t="shared" si="3"/>
        <v>5.0961756997565832E-2</v>
      </c>
      <c r="E9" s="215">
        <f t="shared" si="0"/>
        <v>7.9486083782595765E-2</v>
      </c>
      <c r="F9" s="52">
        <f t="shared" si="4"/>
        <v>0.39862113540881178</v>
      </c>
      <c r="H9" s="19">
        <v>471.41999999999996</v>
      </c>
      <c r="I9" s="140">
        <v>604.66000000000008</v>
      </c>
      <c r="J9" s="247">
        <f t="shared" si="5"/>
        <v>7.2820573024474311E-2</v>
      </c>
      <c r="K9" s="215">
        <f t="shared" si="6"/>
        <v>9.2132882476559194E-2</v>
      </c>
      <c r="L9" s="52">
        <f t="shared" si="7"/>
        <v>0.2826354418565189</v>
      </c>
      <c r="N9" s="27">
        <f t="shared" si="1"/>
        <v>10.156630399655285</v>
      </c>
      <c r="O9" s="152">
        <f t="shared" si="2"/>
        <v>9.3143552536315628</v>
      </c>
      <c r="P9" s="52">
        <f t="shared" si="8"/>
        <v>-8.2928600616628587E-2</v>
      </c>
    </row>
    <row r="10" spans="1:16" ht="20.100000000000001" customHeight="1" x14ac:dyDescent="0.25">
      <c r="A10" s="8" t="s">
        <v>182</v>
      </c>
      <c r="B10" s="19">
        <v>1033.6799999999998</v>
      </c>
      <c r="C10" s="140">
        <v>923.20999999999992</v>
      </c>
      <c r="D10" s="247">
        <f t="shared" si="3"/>
        <v>0.11349380366959787</v>
      </c>
      <c r="E10" s="215">
        <f t="shared" si="0"/>
        <v>0.11304026281086656</v>
      </c>
      <c r="F10" s="52">
        <f t="shared" si="4"/>
        <v>-0.1068705982509093</v>
      </c>
      <c r="H10" s="19">
        <v>565.16100000000006</v>
      </c>
      <c r="I10" s="140">
        <v>598.95899999999995</v>
      </c>
      <c r="J10" s="247">
        <f t="shared" si="5"/>
        <v>8.730081004430218E-2</v>
      </c>
      <c r="K10" s="215">
        <f t="shared" si="6"/>
        <v>9.1264213202919664E-2</v>
      </c>
      <c r="L10" s="52">
        <f t="shared" si="7"/>
        <v>5.9802427980699104E-2</v>
      </c>
      <c r="N10" s="27">
        <f t="shared" si="1"/>
        <v>5.4674657534246585</v>
      </c>
      <c r="O10" s="152">
        <f t="shared" si="2"/>
        <v>6.4877871773485989</v>
      </c>
      <c r="P10" s="52">
        <f t="shared" si="8"/>
        <v>0.1866168843005265</v>
      </c>
    </row>
    <row r="11" spans="1:16" ht="20.100000000000001" customHeight="1" x14ac:dyDescent="0.25">
      <c r="A11" s="8" t="s">
        <v>167</v>
      </c>
      <c r="B11" s="19">
        <v>1380.92</v>
      </c>
      <c r="C11" s="140">
        <v>841.98</v>
      </c>
      <c r="D11" s="247">
        <f t="shared" si="3"/>
        <v>0.15161932451379645</v>
      </c>
      <c r="E11" s="215">
        <f t="shared" si="0"/>
        <v>0.10309424776756472</v>
      </c>
      <c r="F11" s="52">
        <f t="shared" si="4"/>
        <v>-0.39027604785215653</v>
      </c>
      <c r="H11" s="19">
        <v>586.34199999999998</v>
      </c>
      <c r="I11" s="140">
        <v>419.17399999999998</v>
      </c>
      <c r="J11" s="247">
        <f t="shared" si="5"/>
        <v>9.0572653744678447E-2</v>
      </c>
      <c r="K11" s="215">
        <f t="shared" si="6"/>
        <v>6.3870123506150928E-2</v>
      </c>
      <c r="L11" s="52">
        <f t="shared" si="7"/>
        <v>-0.28510323326659187</v>
      </c>
      <c r="N11" s="27">
        <f t="shared" si="1"/>
        <v>4.2460243895374097</v>
      </c>
      <c r="O11" s="152">
        <f t="shared" si="2"/>
        <v>4.9784317917290197</v>
      </c>
      <c r="P11" s="52">
        <f t="shared" si="8"/>
        <v>0.1724925094628115</v>
      </c>
    </row>
    <row r="12" spans="1:16" ht="20.100000000000001" customHeight="1" x14ac:dyDescent="0.25">
      <c r="A12" s="8" t="s">
        <v>172</v>
      </c>
      <c r="B12" s="19">
        <v>546.66</v>
      </c>
      <c r="C12" s="140">
        <v>435.57</v>
      </c>
      <c r="D12" s="247">
        <f t="shared" si="3"/>
        <v>6.0021014931141529E-2</v>
      </c>
      <c r="E12" s="215">
        <f t="shared" si="0"/>
        <v>5.3332337466588477E-2</v>
      </c>
      <c r="F12" s="52">
        <f t="shared" si="4"/>
        <v>-0.20321589287674235</v>
      </c>
      <c r="H12" s="19">
        <v>352.03500000000003</v>
      </c>
      <c r="I12" s="140">
        <v>389.61999999999995</v>
      </c>
      <c r="J12" s="247">
        <f t="shared" si="5"/>
        <v>5.437908961153709E-2</v>
      </c>
      <c r="K12" s="215">
        <f t="shared" si="6"/>
        <v>5.9366939553661534E-2</v>
      </c>
      <c r="L12" s="52">
        <f t="shared" si="7"/>
        <v>0.10676495234848785</v>
      </c>
      <c r="N12" s="27">
        <f t="shared" si="1"/>
        <v>6.4397431675996053</v>
      </c>
      <c r="O12" s="152">
        <f t="shared" si="2"/>
        <v>8.9450604954427533</v>
      </c>
      <c r="P12" s="52">
        <f t="shared" si="8"/>
        <v>0.38903994501647143</v>
      </c>
    </row>
    <row r="13" spans="1:16" ht="20.100000000000001" customHeight="1" x14ac:dyDescent="0.25">
      <c r="A13" s="8" t="s">
        <v>181</v>
      </c>
      <c r="B13" s="19">
        <v>60.25</v>
      </c>
      <c r="C13" s="140">
        <v>102.14000000000001</v>
      </c>
      <c r="D13" s="247">
        <f t="shared" si="3"/>
        <v>6.6152016785593921E-3</v>
      </c>
      <c r="E13" s="215">
        <f t="shared" si="0"/>
        <v>1.2506290490248061E-2</v>
      </c>
      <c r="F13" s="52">
        <f t="shared" si="4"/>
        <v>0.6952697095435687</v>
      </c>
      <c r="H13" s="19">
        <v>134.27799999999999</v>
      </c>
      <c r="I13" s="140">
        <v>233.62100000000001</v>
      </c>
      <c r="J13" s="247">
        <f t="shared" si="5"/>
        <v>2.0742015409996099E-2</v>
      </c>
      <c r="K13" s="215">
        <f t="shared" si="6"/>
        <v>3.5597155652856538E-2</v>
      </c>
      <c r="L13" s="52">
        <f t="shared" si="7"/>
        <v>0.73983079879056901</v>
      </c>
      <c r="N13" s="27">
        <f t="shared" si="1"/>
        <v>22.286804979253109</v>
      </c>
      <c r="O13" s="152">
        <f t="shared" si="2"/>
        <v>22.872625807714897</v>
      </c>
      <c r="P13" s="52">
        <f t="shared" si="8"/>
        <v>2.6285545595572422E-2</v>
      </c>
    </row>
    <row r="14" spans="1:16" ht="20.100000000000001" customHeight="1" x14ac:dyDescent="0.25">
      <c r="A14" s="8" t="s">
        <v>174</v>
      </c>
      <c r="B14" s="19">
        <v>533.55999999999995</v>
      </c>
      <c r="C14" s="140">
        <v>217.93</v>
      </c>
      <c r="D14" s="247">
        <f t="shared" si="3"/>
        <v>5.8582688923023214E-2</v>
      </c>
      <c r="E14" s="215">
        <f t="shared" si="0"/>
        <v>2.6683922915016249E-2</v>
      </c>
      <c r="F14" s="52">
        <f t="shared" si="4"/>
        <v>-0.59155483919334273</v>
      </c>
      <c r="H14" s="19">
        <v>341.428</v>
      </c>
      <c r="I14" s="140">
        <v>179.48199999999997</v>
      </c>
      <c r="J14" s="247">
        <f t="shared" si="5"/>
        <v>5.2740618994951881E-2</v>
      </c>
      <c r="K14" s="215">
        <f t="shared" si="6"/>
        <v>2.7347921166701605E-2</v>
      </c>
      <c r="L14" s="52">
        <f t="shared" si="7"/>
        <v>-0.47431962229225494</v>
      </c>
      <c r="N14" s="27">
        <f t="shared" si="1"/>
        <v>6.3990554014543823</v>
      </c>
      <c r="O14" s="152">
        <f t="shared" si="2"/>
        <v>8.2357637773597006</v>
      </c>
      <c r="P14" s="52">
        <f t="shared" si="8"/>
        <v>0.28702804721582342</v>
      </c>
    </row>
    <row r="15" spans="1:16" ht="20.100000000000001" customHeight="1" x14ac:dyDescent="0.25">
      <c r="A15" s="8" t="s">
        <v>183</v>
      </c>
      <c r="B15" s="19">
        <v>180.76</v>
      </c>
      <c r="C15" s="140">
        <v>72.56</v>
      </c>
      <c r="D15" s="247">
        <f t="shared" si="3"/>
        <v>1.9846702994462999E-2</v>
      </c>
      <c r="E15" s="215">
        <f t="shared" si="0"/>
        <v>8.884437418958285E-3</v>
      </c>
      <c r="F15" s="52">
        <f t="shared" si="4"/>
        <v>-0.59858375746846648</v>
      </c>
      <c r="H15" s="19">
        <v>113.25800000000001</v>
      </c>
      <c r="I15" s="140">
        <v>151.316</v>
      </c>
      <c r="J15" s="247">
        <f t="shared" si="5"/>
        <v>1.7495041490827527E-2</v>
      </c>
      <c r="K15" s="215">
        <f t="shared" si="6"/>
        <v>2.3056228698480185E-2</v>
      </c>
      <c r="L15" s="52">
        <f t="shared" si="7"/>
        <v>0.33602924296738412</v>
      </c>
      <c r="N15" s="27">
        <f t="shared" ref="N15:N16" si="9">(H15/B15)*10</f>
        <v>6.2656561186103135</v>
      </c>
      <c r="O15" s="152">
        <f t="shared" ref="O15:O16" si="10">(I15/C15)*10</f>
        <v>20.85391400220507</v>
      </c>
      <c r="P15" s="52">
        <f t="shared" ref="P15:P16" si="11">(O15-N15)/N15</f>
        <v>2.3282889465102579</v>
      </c>
    </row>
    <row r="16" spans="1:16" ht="20.100000000000001" customHeight="1" x14ac:dyDescent="0.25">
      <c r="A16" s="8" t="s">
        <v>171</v>
      </c>
      <c r="B16" s="19">
        <v>412.15</v>
      </c>
      <c r="C16" s="140">
        <v>305.47000000000003</v>
      </c>
      <c r="D16" s="247">
        <f t="shared" si="3"/>
        <v>4.5252371316485532E-2</v>
      </c>
      <c r="E16" s="215">
        <f t="shared" si="0"/>
        <v>3.740255096980688E-2</v>
      </c>
      <c r="F16" s="52">
        <f t="shared" si="4"/>
        <v>-0.25883780177119969</v>
      </c>
      <c r="H16" s="19">
        <v>309.89</v>
      </c>
      <c r="I16" s="140">
        <v>131.86599999999999</v>
      </c>
      <c r="J16" s="247">
        <f t="shared" si="5"/>
        <v>4.7868922350673165E-2</v>
      </c>
      <c r="K16" s="215">
        <f t="shared" si="6"/>
        <v>2.0092605233774274E-2</v>
      </c>
      <c r="L16" s="52">
        <f t="shared" si="7"/>
        <v>-0.57447481364355102</v>
      </c>
      <c r="N16" s="27">
        <f t="shared" si="9"/>
        <v>7.5188644910833435</v>
      </c>
      <c r="O16" s="152">
        <f t="shared" si="10"/>
        <v>4.3168232559662147</v>
      </c>
      <c r="P16" s="52">
        <f t="shared" si="11"/>
        <v>-0.4258676611228257</v>
      </c>
    </row>
    <row r="17" spans="1:16" ht="20.100000000000001" customHeight="1" x14ac:dyDescent="0.25">
      <c r="A17" s="8" t="s">
        <v>240</v>
      </c>
      <c r="B17" s="19"/>
      <c r="C17" s="140">
        <v>9.5399999999999991</v>
      </c>
      <c r="D17" s="247">
        <f t="shared" si="3"/>
        <v>0</v>
      </c>
      <c r="E17" s="215">
        <f t="shared" si="0"/>
        <v>1.1681027146756067E-3</v>
      </c>
      <c r="F17" s="52"/>
      <c r="H17" s="19"/>
      <c r="I17" s="140">
        <v>122.11200000000001</v>
      </c>
      <c r="J17" s="247">
        <f t="shared" si="5"/>
        <v>0</v>
      </c>
      <c r="K17" s="215">
        <f t="shared" si="6"/>
        <v>1.8606374731216874E-2</v>
      </c>
      <c r="L17" s="52"/>
      <c r="N17" s="27"/>
      <c r="O17" s="152">
        <f t="shared" si="2"/>
        <v>128.00000000000003</v>
      </c>
      <c r="P17" s="52"/>
    </row>
    <row r="18" spans="1:16" ht="20.100000000000001" customHeight="1" x14ac:dyDescent="0.25">
      <c r="A18" s="8" t="s">
        <v>176</v>
      </c>
      <c r="B18" s="19">
        <v>142.10000000000002</v>
      </c>
      <c r="C18" s="140">
        <v>104.86</v>
      </c>
      <c r="D18" s="247">
        <f t="shared" si="3"/>
        <v>1.560199433233676E-2</v>
      </c>
      <c r="E18" s="215">
        <f t="shared" si="0"/>
        <v>1.2839334450826429E-2</v>
      </c>
      <c r="F18" s="52">
        <f t="shared" si="4"/>
        <v>-0.26206896551724151</v>
      </c>
      <c r="H18" s="19">
        <v>123.361</v>
      </c>
      <c r="I18" s="140">
        <v>103.447</v>
      </c>
      <c r="J18" s="247">
        <f t="shared" si="5"/>
        <v>1.9055658879284239E-2</v>
      </c>
      <c r="K18" s="215">
        <f t="shared" si="6"/>
        <v>1.5762362804803722E-2</v>
      </c>
      <c r="L18" s="52">
        <f t="shared" si="7"/>
        <v>-0.16142865249146815</v>
      </c>
      <c r="N18" s="27">
        <f t="shared" ref="N18" si="12">(H18/B18)*10</f>
        <v>8.6812807881773395</v>
      </c>
      <c r="O18" s="152">
        <f t="shared" ref="O18" si="13">(I18/C18)*10</f>
        <v>9.8652489032996389</v>
      </c>
      <c r="P18" s="52">
        <f t="shared" ref="P18" si="14">(O18-N18)/N18</f>
        <v>0.13638173260502001</v>
      </c>
    </row>
    <row r="19" spans="1:16" ht="20.100000000000001" customHeight="1" x14ac:dyDescent="0.25">
      <c r="A19" s="8" t="s">
        <v>199</v>
      </c>
      <c r="B19" s="19">
        <v>2.25</v>
      </c>
      <c r="C19" s="140">
        <v>153.9</v>
      </c>
      <c r="D19" s="247">
        <f t="shared" si="3"/>
        <v>2.4704072658520549E-4</v>
      </c>
      <c r="E19" s="215">
        <f t="shared" si="0"/>
        <v>1.8843921151842337E-2</v>
      </c>
      <c r="F19" s="52">
        <f t="shared" si="4"/>
        <v>67.400000000000006</v>
      </c>
      <c r="H19" s="19">
        <v>0.91200000000000003</v>
      </c>
      <c r="I19" s="140">
        <v>98.097000000000008</v>
      </c>
      <c r="J19" s="247">
        <f t="shared" si="5"/>
        <v>1.4087726994680026E-4</v>
      </c>
      <c r="K19" s="215">
        <f t="shared" si="6"/>
        <v>1.4947175887776646E-2</v>
      </c>
      <c r="L19" s="52">
        <f t="shared" si="7"/>
        <v>106.5625</v>
      </c>
      <c r="N19" s="27">
        <f t="shared" si="1"/>
        <v>4.0533333333333328</v>
      </c>
      <c r="O19" s="152">
        <f t="shared" si="2"/>
        <v>6.3740740740740742</v>
      </c>
      <c r="P19" s="52">
        <f t="shared" ref="P19" si="15">(O19-N19)/N19</f>
        <v>0.57255116959064356</v>
      </c>
    </row>
    <row r="20" spans="1:16" ht="20.100000000000001" customHeight="1" x14ac:dyDescent="0.25">
      <c r="A20" s="8" t="s">
        <v>184</v>
      </c>
      <c r="B20" s="19">
        <v>67.45</v>
      </c>
      <c r="C20" s="140">
        <v>111.25999999999999</v>
      </c>
      <c r="D20" s="247">
        <f t="shared" si="3"/>
        <v>7.4057320036320495E-3</v>
      </c>
      <c r="E20" s="215">
        <f t="shared" si="0"/>
        <v>1.3622967299246122E-2</v>
      </c>
      <c r="F20" s="52">
        <f t="shared" si="4"/>
        <v>0.64951816160118581</v>
      </c>
      <c r="H20" s="19">
        <v>83.474000000000004</v>
      </c>
      <c r="I20" s="140">
        <v>97.475999999999999</v>
      </c>
      <c r="J20" s="247">
        <f t="shared" si="5"/>
        <v>1.2894286438091233E-2</v>
      </c>
      <c r="K20" s="215">
        <f t="shared" si="6"/>
        <v>1.485255325684696E-2</v>
      </c>
      <c r="L20" s="52">
        <f t="shared" si="7"/>
        <v>0.16774085343939424</v>
      </c>
      <c r="N20" s="27">
        <f t="shared" ref="N20" si="16">(H20/B20)*10</f>
        <v>12.375685693106004</v>
      </c>
      <c r="O20" s="152">
        <f t="shared" ref="O20" si="17">(I20/C20)*10</f>
        <v>8.761100125831387</v>
      </c>
      <c r="P20" s="52">
        <f t="shared" ref="P20" si="18">(O20-N20)/N20</f>
        <v>-0.29207153905727878</v>
      </c>
    </row>
    <row r="21" spans="1:16" ht="20.100000000000001" customHeight="1" x14ac:dyDescent="0.25">
      <c r="A21" s="8" t="s">
        <v>197</v>
      </c>
      <c r="B21" s="19">
        <v>45.65</v>
      </c>
      <c r="C21" s="140">
        <v>117.44999999999999</v>
      </c>
      <c r="D21" s="247">
        <f t="shared" si="3"/>
        <v>5.0121818527176136E-3</v>
      </c>
      <c r="E21" s="215">
        <f t="shared" si="0"/>
        <v>1.4380887194827045E-2</v>
      </c>
      <c r="F21" s="52">
        <f t="shared" si="4"/>
        <v>1.5728368017524641</v>
      </c>
      <c r="H21" s="19">
        <v>43.942</v>
      </c>
      <c r="I21" s="140">
        <v>87.84899999999999</v>
      </c>
      <c r="J21" s="247">
        <f t="shared" si="5"/>
        <v>6.7877510921077813E-3</v>
      </c>
      <c r="K21" s="215">
        <f t="shared" si="6"/>
        <v>1.3385673920357303E-2</v>
      </c>
      <c r="L21" s="52">
        <f t="shared" si="7"/>
        <v>0.99920349551681742</v>
      </c>
      <c r="N21" s="27">
        <f t="shared" ref="N21:N32" si="19">(H21/B21)*10</f>
        <v>9.6258488499452355</v>
      </c>
      <c r="O21" s="152">
        <f t="shared" ref="O21:O32" si="20">(I21/C21)*10</f>
        <v>7.4796934865900377</v>
      </c>
      <c r="P21" s="52">
        <f t="shared" ref="P21:P32" si="21">(O21-N21)/N21</f>
        <v>-0.22295751749388917</v>
      </c>
    </row>
    <row r="22" spans="1:16" ht="20.100000000000001" customHeight="1" x14ac:dyDescent="0.25">
      <c r="A22" s="8" t="s">
        <v>169</v>
      </c>
      <c r="B22" s="19">
        <v>260.38</v>
      </c>
      <c r="C22" s="140">
        <v>111.99</v>
      </c>
      <c r="D22" s="247">
        <f t="shared" si="3"/>
        <v>2.8588650839224804E-2</v>
      </c>
      <c r="E22" s="215">
        <f t="shared" si="0"/>
        <v>1.3712350421018994E-2</v>
      </c>
      <c r="F22" s="52">
        <f t="shared" si="4"/>
        <v>-0.56989784161609947</v>
      </c>
      <c r="H22" s="19">
        <v>145.87099999999998</v>
      </c>
      <c r="I22" s="140">
        <v>75.971000000000004</v>
      </c>
      <c r="J22" s="247">
        <f t="shared" si="5"/>
        <v>2.2532794127642211E-2</v>
      </c>
      <c r="K22" s="215">
        <f t="shared" si="6"/>
        <v>1.1575806593170836E-2</v>
      </c>
      <c r="L22" s="52">
        <f t="shared" si="7"/>
        <v>-0.47919051764915566</v>
      </c>
      <c r="N22" s="27">
        <f t="shared" si="19"/>
        <v>5.6022351947154148</v>
      </c>
      <c r="O22" s="152">
        <f t="shared" si="20"/>
        <v>6.7837306902402004</v>
      </c>
      <c r="P22" s="52">
        <f t="shared" si="21"/>
        <v>0.21089716059034608</v>
      </c>
    </row>
    <row r="23" spans="1:16" ht="20.100000000000001" customHeight="1" x14ac:dyDescent="0.25">
      <c r="A23" s="8" t="s">
        <v>180</v>
      </c>
      <c r="B23" s="19">
        <v>29.25</v>
      </c>
      <c r="C23" s="140">
        <v>94.5</v>
      </c>
      <c r="D23" s="247">
        <f t="shared" si="3"/>
        <v>3.2115294456076717E-3</v>
      </c>
      <c r="E23" s="215">
        <f t="shared" si="0"/>
        <v>1.1570828777447049E-2</v>
      </c>
      <c r="F23" s="52">
        <f t="shared" si="4"/>
        <v>2.2307692307692308</v>
      </c>
      <c r="H23" s="19">
        <v>32.277999999999999</v>
      </c>
      <c r="I23" s="140">
        <v>61.249000000000002</v>
      </c>
      <c r="J23" s="247">
        <f t="shared" si="5"/>
        <v>4.9860049554197568E-3</v>
      </c>
      <c r="K23" s="215">
        <f t="shared" si="6"/>
        <v>9.3325950431759567E-3</v>
      </c>
      <c r="L23" s="52">
        <f t="shared" si="7"/>
        <v>0.89754631637647952</v>
      </c>
      <c r="N23" s="27">
        <f t="shared" si="19"/>
        <v>11.035213675213676</v>
      </c>
      <c r="O23" s="152">
        <f t="shared" si="20"/>
        <v>6.4813756613756617</v>
      </c>
      <c r="P23" s="52">
        <f t="shared" si="21"/>
        <v>-0.4126642354072802</v>
      </c>
    </row>
    <row r="24" spans="1:16" ht="20.100000000000001" customHeight="1" x14ac:dyDescent="0.25">
      <c r="A24" s="8" t="s">
        <v>173</v>
      </c>
      <c r="B24" s="19">
        <v>44.39</v>
      </c>
      <c r="C24" s="140">
        <v>54.38</v>
      </c>
      <c r="D24" s="247">
        <f t="shared" si="3"/>
        <v>4.8738390458298994E-3</v>
      </c>
      <c r="E24" s="215">
        <f t="shared" si="0"/>
        <v>6.6584303589160903E-3</v>
      </c>
      <c r="F24" s="52">
        <f t="shared" si="4"/>
        <v>0.22505068709168735</v>
      </c>
      <c r="H24" s="19">
        <v>32.066000000000003</v>
      </c>
      <c r="I24" s="140">
        <v>58.670999999999999</v>
      </c>
      <c r="J24" s="247">
        <f t="shared" si="5"/>
        <v>4.9532571689847558E-3</v>
      </c>
      <c r="K24" s="215">
        <f t="shared" si="6"/>
        <v>8.9397816091393578E-3</v>
      </c>
      <c r="L24" s="52">
        <f t="shared" si="7"/>
        <v>0.82969500405413821</v>
      </c>
      <c r="N24" s="27">
        <f t="shared" si="19"/>
        <v>7.2236990313133598</v>
      </c>
      <c r="O24" s="152">
        <f t="shared" si="20"/>
        <v>10.789076866495035</v>
      </c>
      <c r="P24" s="52">
        <f t="shared" si="21"/>
        <v>0.49356677510046332</v>
      </c>
    </row>
    <row r="25" spans="1:16" ht="20.100000000000001" customHeight="1" x14ac:dyDescent="0.25">
      <c r="A25" s="8" t="s">
        <v>179</v>
      </c>
      <c r="B25" s="19">
        <v>70.95</v>
      </c>
      <c r="C25" s="140">
        <v>49.84</v>
      </c>
      <c r="D25" s="247">
        <f t="shared" si="3"/>
        <v>7.7900175783201476E-3</v>
      </c>
      <c r="E25" s="215">
        <f t="shared" si="0"/>
        <v>6.1025408070683696E-3</v>
      </c>
      <c r="F25" s="52">
        <f t="shared" si="4"/>
        <v>-0.2975334742776603</v>
      </c>
      <c r="H25" s="19">
        <v>81.84</v>
      </c>
      <c r="I25" s="140">
        <v>50.857999999999997</v>
      </c>
      <c r="J25" s="247">
        <f t="shared" si="5"/>
        <v>1.264188132943655E-2</v>
      </c>
      <c r="K25" s="215">
        <f t="shared" si="6"/>
        <v>7.7493039675071056E-3</v>
      </c>
      <c r="L25" s="52">
        <f t="shared" si="7"/>
        <v>-0.37856793743890527</v>
      </c>
      <c r="N25" s="27">
        <f t="shared" si="19"/>
        <v>11.534883720930234</v>
      </c>
      <c r="O25" s="152">
        <f t="shared" si="20"/>
        <v>10.204253611556982</v>
      </c>
      <c r="P25" s="52">
        <f t="shared" si="21"/>
        <v>-0.1153570457722778</v>
      </c>
    </row>
    <row r="26" spans="1:16" ht="20.100000000000001" customHeight="1" x14ac:dyDescent="0.25">
      <c r="A26" s="8" t="s">
        <v>175</v>
      </c>
      <c r="B26" s="19">
        <v>51.65</v>
      </c>
      <c r="C26" s="140">
        <v>45.93</v>
      </c>
      <c r="D26" s="247">
        <f t="shared" si="3"/>
        <v>5.6709571236114951E-3</v>
      </c>
      <c r="E26" s="215">
        <f t="shared" si="0"/>
        <v>5.6237901137369626E-3</v>
      </c>
      <c r="F26" s="52">
        <f t="shared" si="4"/>
        <v>-0.11074540174249756</v>
      </c>
      <c r="H26" s="19">
        <v>66.699000000000012</v>
      </c>
      <c r="I26" s="140">
        <v>50.252000000000002</v>
      </c>
      <c r="J26" s="247">
        <f t="shared" si="5"/>
        <v>1.030304060107635E-2</v>
      </c>
      <c r="K26" s="215">
        <f t="shared" si="6"/>
        <v>7.6569669073728247E-3</v>
      </c>
      <c r="L26" s="52">
        <f t="shared" si="7"/>
        <v>-0.24658540607805224</v>
      </c>
      <c r="N26" s="27">
        <f t="shared" si="19"/>
        <v>12.913649564375609</v>
      </c>
      <c r="O26" s="152">
        <f t="shared" si="20"/>
        <v>10.940997169605922</v>
      </c>
      <c r="P26" s="52">
        <f t="shared" si="21"/>
        <v>-0.15275715706360563</v>
      </c>
    </row>
    <row r="27" spans="1:16" ht="20.100000000000001" customHeight="1" x14ac:dyDescent="0.25">
      <c r="A27" s="8" t="s">
        <v>190</v>
      </c>
      <c r="B27" s="19">
        <v>11.45</v>
      </c>
      <c r="C27" s="140">
        <v>119.84</v>
      </c>
      <c r="D27" s="247">
        <f t="shared" si="3"/>
        <v>1.2571628086224902E-3</v>
      </c>
      <c r="E27" s="215">
        <f t="shared" si="0"/>
        <v>1.4673525086658777E-2</v>
      </c>
      <c r="F27" s="52">
        <f t="shared" si="4"/>
        <v>9.4663755458515286</v>
      </c>
      <c r="H27" s="19">
        <v>6.6120000000000001</v>
      </c>
      <c r="I27" s="140">
        <v>48.918999999999997</v>
      </c>
      <c r="J27" s="247">
        <f t="shared" si="5"/>
        <v>1.0213602071143019E-3</v>
      </c>
      <c r="K27" s="215">
        <f t="shared" si="6"/>
        <v>7.4538558493546757E-3</v>
      </c>
      <c r="L27" s="52">
        <f t="shared" si="7"/>
        <v>6.3985178463399874</v>
      </c>
      <c r="N27" s="27">
        <f t="shared" si="19"/>
        <v>5.7746724890829704</v>
      </c>
      <c r="O27" s="152">
        <f t="shared" si="20"/>
        <v>4.0820260347129498</v>
      </c>
      <c r="P27" s="52">
        <f t="shared" si="21"/>
        <v>-0.29311557626341095</v>
      </c>
    </row>
    <row r="28" spans="1:16" ht="20.100000000000001" customHeight="1" x14ac:dyDescent="0.25">
      <c r="A28" s="8" t="s">
        <v>165</v>
      </c>
      <c r="B28" s="19">
        <v>73.650000000000006</v>
      </c>
      <c r="C28" s="140">
        <v>111.2</v>
      </c>
      <c r="D28" s="247">
        <f t="shared" si="3"/>
        <v>8.0864664502223946E-3</v>
      </c>
      <c r="E28" s="215">
        <f t="shared" si="0"/>
        <v>1.3615620741292189E-2</v>
      </c>
      <c r="F28" s="52">
        <f t="shared" si="4"/>
        <v>0.50984385607603522</v>
      </c>
      <c r="H28" s="19">
        <v>31.198</v>
      </c>
      <c r="I28" s="140">
        <v>45.111999999999995</v>
      </c>
      <c r="J28" s="247">
        <f t="shared" si="5"/>
        <v>4.819176609430125E-3</v>
      </c>
      <c r="K28" s="215">
        <f t="shared" si="6"/>
        <v>6.8737779814813903E-3</v>
      </c>
      <c r="L28" s="52">
        <f t="shared" si="7"/>
        <v>0.44599012757228007</v>
      </c>
      <c r="N28" s="27">
        <f t="shared" si="19"/>
        <v>4.2359809911744737</v>
      </c>
      <c r="O28" s="152">
        <f t="shared" si="20"/>
        <v>4.0568345323740997</v>
      </c>
      <c r="P28" s="52">
        <f t="shared" si="21"/>
        <v>-4.2291610650194059E-2</v>
      </c>
    </row>
    <row r="29" spans="1:16" ht="20.100000000000001" customHeight="1" x14ac:dyDescent="0.25">
      <c r="A29" s="8" t="s">
        <v>200</v>
      </c>
      <c r="B29" s="19">
        <v>16.73</v>
      </c>
      <c r="C29" s="140">
        <v>36.380000000000003</v>
      </c>
      <c r="D29" s="247">
        <f t="shared" si="3"/>
        <v>1.8368850470091059E-3</v>
      </c>
      <c r="E29" s="215">
        <f t="shared" si="0"/>
        <v>4.4544629727357003E-3</v>
      </c>
      <c r="F29" s="52">
        <f t="shared" si="4"/>
        <v>1.174536760310819</v>
      </c>
      <c r="H29" s="19">
        <v>38.073</v>
      </c>
      <c r="I29" s="140">
        <v>43.561999999999998</v>
      </c>
      <c r="J29" s="247">
        <f t="shared" si="5"/>
        <v>5.8811626082067173E-3</v>
      </c>
      <c r="K29" s="215">
        <f t="shared" si="6"/>
        <v>6.6376023326230786E-3</v>
      </c>
      <c r="L29" s="52">
        <f t="shared" si="7"/>
        <v>0.14417040947653184</v>
      </c>
      <c r="N29" s="27">
        <f t="shared" si="19"/>
        <v>22.757322175732217</v>
      </c>
      <c r="O29" s="152">
        <f t="shared" si="20"/>
        <v>11.974161627267728</v>
      </c>
      <c r="P29" s="52">
        <f t="shared" si="21"/>
        <v>-0.47383257420169383</v>
      </c>
    </row>
    <row r="30" spans="1:16" ht="20.100000000000001" customHeight="1" x14ac:dyDescent="0.25">
      <c r="A30" s="8" t="s">
        <v>168</v>
      </c>
      <c r="B30" s="19">
        <v>228.85999999999999</v>
      </c>
      <c r="C30" s="140">
        <v>41.54</v>
      </c>
      <c r="D30" s="247">
        <f t="shared" si="3"/>
        <v>2.512788474946228E-2</v>
      </c>
      <c r="E30" s="215">
        <f t="shared" si="0"/>
        <v>5.0862669567740782E-3</v>
      </c>
      <c r="F30" s="52">
        <f t="shared" si="4"/>
        <v>-0.81849165428646331</v>
      </c>
      <c r="H30" s="19">
        <v>184.839</v>
      </c>
      <c r="I30" s="140">
        <v>37.355000000000004</v>
      </c>
      <c r="J30" s="247">
        <f t="shared" si="5"/>
        <v>2.8552208004053302E-2</v>
      </c>
      <c r="K30" s="215">
        <f t="shared" si="6"/>
        <v>5.6918331374853116E-3</v>
      </c>
      <c r="L30" s="52">
        <f t="shared" si="7"/>
        <v>-0.79790520398833564</v>
      </c>
      <c r="N30" s="27">
        <f t="shared" si="19"/>
        <v>8.0765096565585957</v>
      </c>
      <c r="O30" s="152">
        <f t="shared" si="20"/>
        <v>8.9925373134328375</v>
      </c>
      <c r="P30" s="52">
        <f t="shared" si="21"/>
        <v>0.1134187533757697</v>
      </c>
    </row>
    <row r="31" spans="1:16" ht="20.100000000000001" customHeight="1" x14ac:dyDescent="0.25">
      <c r="A31" s="8" t="s">
        <v>221</v>
      </c>
      <c r="B31" s="19">
        <v>5.7</v>
      </c>
      <c r="C31" s="140">
        <v>47.51</v>
      </c>
      <c r="D31" s="247">
        <f t="shared" si="3"/>
        <v>6.2583650734918735E-4</v>
      </c>
      <c r="E31" s="215">
        <f t="shared" si="0"/>
        <v>5.8172494731905744E-3</v>
      </c>
      <c r="F31" s="52">
        <f t="shared" si="4"/>
        <v>7.3350877192982447</v>
      </c>
      <c r="H31" s="19">
        <v>9.8640000000000008</v>
      </c>
      <c r="I31" s="140">
        <v>35.825000000000003</v>
      </c>
      <c r="J31" s="247">
        <f t="shared" si="5"/>
        <v>1.5236988933719712E-3</v>
      </c>
      <c r="K31" s="215">
        <f t="shared" si="6"/>
        <v>5.4587049163542043E-3</v>
      </c>
      <c r="L31" s="52">
        <f t="shared" si="7"/>
        <v>2.6318937550689374</v>
      </c>
      <c r="N31" s="27">
        <f t="shared" si="19"/>
        <v>17.305263157894736</v>
      </c>
      <c r="O31" s="152">
        <f t="shared" si="20"/>
        <v>7.5405177857293211</v>
      </c>
      <c r="P31" s="52">
        <f t="shared" si="21"/>
        <v>-0.56426448318474109</v>
      </c>
    </row>
    <row r="32" spans="1:16" ht="20.100000000000001" customHeight="1" thickBot="1" x14ac:dyDescent="0.3">
      <c r="A32" s="8" t="s">
        <v>17</v>
      </c>
      <c r="B32" s="19">
        <f>B33-SUM(B7:B31)</f>
        <v>226.40999999999804</v>
      </c>
      <c r="C32" s="140">
        <f>C33-SUM(C7:C31)</f>
        <v>237.90999999999804</v>
      </c>
      <c r="D32" s="247">
        <f t="shared" si="3"/>
        <v>2.4858884847180397E-2</v>
      </c>
      <c r="E32" s="215">
        <f t="shared" si="0"/>
        <v>2.9130326713676241E-2</v>
      </c>
      <c r="F32" s="52">
        <f t="shared" ref="F32" si="22">(C32-B32)/B32</f>
        <v>5.0792809504880965E-2</v>
      </c>
      <c r="H32" s="19">
        <f>H33-SUM(H7:H31)</f>
        <v>220.40600000000177</v>
      </c>
      <c r="I32" s="140">
        <f>I33-SUM(I7:I31)</f>
        <v>227.3020000000015</v>
      </c>
      <c r="J32" s="247">
        <f t="shared" si="5"/>
        <v>3.4046267061288056E-2</v>
      </c>
      <c r="K32" s="215">
        <f t="shared" si="6"/>
        <v>3.4634320862446652E-2</v>
      </c>
      <c r="L32" s="52">
        <f t="shared" si="7"/>
        <v>3.1287714490529639E-2</v>
      </c>
      <c r="N32" s="27">
        <f t="shared" si="19"/>
        <v>9.734817366724247</v>
      </c>
      <c r="O32" s="152">
        <f t="shared" si="20"/>
        <v>9.5541171031063588</v>
      </c>
      <c r="P32" s="52">
        <f t="shared" si="21"/>
        <v>-1.8562265403721041E-2</v>
      </c>
    </row>
    <row r="33" spans="1:16" ht="26.25" customHeight="1" thickBot="1" x14ac:dyDescent="0.3">
      <c r="A33" s="12" t="s">
        <v>18</v>
      </c>
      <c r="B33" s="17">
        <v>9107.8099999999977</v>
      </c>
      <c r="C33" s="145">
        <v>8167.0899999999983</v>
      </c>
      <c r="D33" s="243">
        <f>SUM(D7:D32)</f>
        <v>0.99999999999999989</v>
      </c>
      <c r="E33" s="244">
        <f>SUM(E7:E32)</f>
        <v>1</v>
      </c>
      <c r="F33" s="57">
        <f>(C33-B33)/B33</f>
        <v>-0.10328717880588194</v>
      </c>
      <c r="G33" s="1"/>
      <c r="H33" s="17">
        <v>6473.7200000000021</v>
      </c>
      <c r="I33" s="145">
        <v>6562.9120000000003</v>
      </c>
      <c r="J33" s="243">
        <f>SUM(J7:J32)</f>
        <v>1</v>
      </c>
      <c r="K33" s="244">
        <f>SUM(K7:K32)</f>
        <v>1.0000000000000002</v>
      </c>
      <c r="L33" s="57">
        <f t="shared" si="7"/>
        <v>1.3777549847691615E-2</v>
      </c>
      <c r="N33" s="29">
        <f t="shared" si="1"/>
        <v>7.107877744485231</v>
      </c>
      <c r="O33" s="146">
        <f>(I33/C33)*10</f>
        <v>8.0358022257621755</v>
      </c>
      <c r="P33" s="57">
        <f t="shared" si="8"/>
        <v>0.13054873967083785</v>
      </c>
    </row>
    <row r="35" spans="1:16" ht="15.75" thickBot="1" x14ac:dyDescent="0.3"/>
    <row r="36" spans="1:16" x14ac:dyDescent="0.25">
      <c r="A36" s="353" t="s">
        <v>2</v>
      </c>
      <c r="B36" s="347" t="s">
        <v>1</v>
      </c>
      <c r="C36" s="340"/>
      <c r="D36" s="347" t="s">
        <v>104</v>
      </c>
      <c r="E36" s="340"/>
      <c r="F36" s="130" t="s">
        <v>0</v>
      </c>
      <c r="H36" s="356" t="s">
        <v>19</v>
      </c>
      <c r="I36" s="357"/>
      <c r="J36" s="347" t="s">
        <v>104</v>
      </c>
      <c r="K36" s="345"/>
      <c r="L36" s="130" t="s">
        <v>0</v>
      </c>
      <c r="N36" s="339" t="s">
        <v>22</v>
      </c>
      <c r="O36" s="340"/>
      <c r="P36" s="130" t="s">
        <v>0</v>
      </c>
    </row>
    <row r="37" spans="1:16" x14ac:dyDescent="0.25">
      <c r="A37" s="354"/>
      <c r="B37" s="348" t="str">
        <f>B5</f>
        <v>jan-maio</v>
      </c>
      <c r="C37" s="342"/>
      <c r="D37" s="348" t="str">
        <f>B5</f>
        <v>jan-maio</v>
      </c>
      <c r="E37" s="342"/>
      <c r="F37" s="131" t="str">
        <f>F5</f>
        <v>2023/2022</v>
      </c>
      <c r="H37" s="337" t="str">
        <f>B5</f>
        <v>jan-maio</v>
      </c>
      <c r="I37" s="342"/>
      <c r="J37" s="348" t="str">
        <f>B5</f>
        <v>jan-maio</v>
      </c>
      <c r="K37" s="338"/>
      <c r="L37" s="131" t="str">
        <f>L5</f>
        <v>2023/2022</v>
      </c>
      <c r="N37" s="337" t="str">
        <f>B5</f>
        <v>jan-maio</v>
      </c>
      <c r="O37" s="338"/>
      <c r="P37" s="131" t="str">
        <f>P5</f>
        <v>2023/2022</v>
      </c>
    </row>
    <row r="38" spans="1:16" ht="19.5" customHeight="1" thickBot="1" x14ac:dyDescent="0.3">
      <c r="A38" s="355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164</v>
      </c>
      <c r="B39" s="39">
        <v>2224.27</v>
      </c>
      <c r="C39" s="147">
        <v>2090.2200000000003</v>
      </c>
      <c r="D39" s="247">
        <f t="shared" ref="D39:D55" si="23">B39/$B$62</f>
        <v>0.41155355560201845</v>
      </c>
      <c r="E39" s="246">
        <f t="shared" ref="E39:E55" si="24">C39/$C$62</f>
        <v>0.48789722091248189</v>
      </c>
      <c r="F39" s="52">
        <f>(C39-B39)/B39</f>
        <v>-6.0266963992680625E-2</v>
      </c>
      <c r="H39" s="39">
        <v>820.55599999999993</v>
      </c>
      <c r="I39" s="147">
        <v>728.31600000000003</v>
      </c>
      <c r="J39" s="247">
        <f t="shared" ref="J39:J61" si="25">H39/$H$62</f>
        <v>0.30714603881641744</v>
      </c>
      <c r="K39" s="246">
        <f t="shared" ref="K39:K61" si="26">I39/$I$62</f>
        <v>0.31945785906967561</v>
      </c>
      <c r="L39" s="52">
        <f>(I39-H39)/H39</f>
        <v>-0.11241158434037397</v>
      </c>
      <c r="N39" s="27">
        <f t="shared" ref="N39:N62" si="27">(H39/B39)*10</f>
        <v>3.6891024920535727</v>
      </c>
      <c r="O39" s="151">
        <f t="shared" ref="O39:O62" si="28">(I39/C39)*10</f>
        <v>3.4843987714211897</v>
      </c>
      <c r="P39" s="61">
        <f t="shared" si="8"/>
        <v>-5.5488759413250335E-2</v>
      </c>
    </row>
    <row r="40" spans="1:16" ht="20.100000000000001" customHeight="1" x14ac:dyDescent="0.25">
      <c r="A40" s="38" t="s">
        <v>167</v>
      </c>
      <c r="B40" s="19">
        <v>1380.92</v>
      </c>
      <c r="C40" s="140">
        <v>841.98</v>
      </c>
      <c r="D40" s="247">
        <f t="shared" si="23"/>
        <v>0.25550968902243854</v>
      </c>
      <c r="E40" s="215">
        <f t="shared" si="24"/>
        <v>0.19653419356043453</v>
      </c>
      <c r="F40" s="52">
        <f t="shared" ref="F40:F62" si="29">(C40-B40)/B40</f>
        <v>-0.39027604785215653</v>
      </c>
      <c r="H40" s="19">
        <v>586.34199999999998</v>
      </c>
      <c r="I40" s="140">
        <v>419.17399999999998</v>
      </c>
      <c r="J40" s="247">
        <f t="shared" si="25"/>
        <v>0.2194763339634295</v>
      </c>
      <c r="K40" s="215">
        <f t="shared" si="26"/>
        <v>0.18386034168914617</v>
      </c>
      <c r="L40" s="52">
        <f t="shared" ref="L40:L62" si="30">(I40-H40)/H40</f>
        <v>-0.28510323326659187</v>
      </c>
      <c r="N40" s="27">
        <f t="shared" si="27"/>
        <v>4.2460243895374097</v>
      </c>
      <c r="O40" s="152">
        <f t="shared" si="28"/>
        <v>4.9784317917290197</v>
      </c>
      <c r="P40" s="52">
        <f t="shared" si="8"/>
        <v>0.1724925094628115</v>
      </c>
    </row>
    <row r="41" spans="1:16" ht="20.100000000000001" customHeight="1" x14ac:dyDescent="0.25">
      <c r="A41" s="38" t="s">
        <v>172</v>
      </c>
      <c r="B41" s="19">
        <v>546.66</v>
      </c>
      <c r="C41" s="140">
        <v>435.57</v>
      </c>
      <c r="D41" s="247">
        <f t="shared" si="23"/>
        <v>0.10114773238203968</v>
      </c>
      <c r="E41" s="215">
        <f t="shared" si="24"/>
        <v>0.10167034690743065</v>
      </c>
      <c r="F41" s="52">
        <f t="shared" si="29"/>
        <v>-0.20321589287674235</v>
      </c>
      <c r="H41" s="19">
        <v>352.03500000000003</v>
      </c>
      <c r="I41" s="140">
        <v>389.61999999999995</v>
      </c>
      <c r="J41" s="247">
        <f t="shared" si="25"/>
        <v>0.13177181785854655</v>
      </c>
      <c r="K41" s="215">
        <f t="shared" si="26"/>
        <v>0.17089720814965892</v>
      </c>
      <c r="L41" s="52">
        <f t="shared" si="30"/>
        <v>0.10676495234848785</v>
      </c>
      <c r="N41" s="27">
        <f t="shared" si="27"/>
        <v>6.4397431675996053</v>
      </c>
      <c r="O41" s="152">
        <f t="shared" si="28"/>
        <v>8.9450604954427533</v>
      </c>
      <c r="P41" s="52">
        <f t="shared" si="8"/>
        <v>0.38903994501647143</v>
      </c>
    </row>
    <row r="42" spans="1:16" ht="20.100000000000001" customHeight="1" x14ac:dyDescent="0.25">
      <c r="A42" s="38" t="s">
        <v>174</v>
      </c>
      <c r="B42" s="19">
        <v>533.55999999999995</v>
      </c>
      <c r="C42" s="140">
        <v>217.93</v>
      </c>
      <c r="D42" s="247">
        <f t="shared" si="23"/>
        <v>9.8723857772218732E-2</v>
      </c>
      <c r="E42" s="215">
        <f t="shared" si="24"/>
        <v>5.086901921972671E-2</v>
      </c>
      <c r="F42" s="52">
        <f t="shared" si="29"/>
        <v>-0.59155483919334273</v>
      </c>
      <c r="H42" s="19">
        <v>341.428</v>
      </c>
      <c r="I42" s="140">
        <v>179.48199999999997</v>
      </c>
      <c r="J42" s="247">
        <f t="shared" si="25"/>
        <v>0.12780146356983774</v>
      </c>
      <c r="K42" s="215">
        <f t="shared" si="26"/>
        <v>7.8725354738250292E-2</v>
      </c>
      <c r="L42" s="52">
        <f t="shared" si="30"/>
        <v>-0.47431962229225494</v>
      </c>
      <c r="N42" s="27">
        <f t="shared" si="27"/>
        <v>6.3990554014543823</v>
      </c>
      <c r="O42" s="152">
        <f t="shared" si="28"/>
        <v>8.2357637773597006</v>
      </c>
      <c r="P42" s="52">
        <f t="shared" si="8"/>
        <v>0.28702804721582342</v>
      </c>
    </row>
    <row r="43" spans="1:16" ht="20.100000000000001" customHeight="1" x14ac:dyDescent="0.25">
      <c r="A43" s="38" t="s">
        <v>176</v>
      </c>
      <c r="B43" s="19">
        <v>142.10000000000002</v>
      </c>
      <c r="C43" s="140">
        <v>104.86</v>
      </c>
      <c r="D43" s="247">
        <f t="shared" si="23"/>
        <v>2.6292563515691366E-2</v>
      </c>
      <c r="E43" s="215">
        <f t="shared" si="24"/>
        <v>2.4476324303127347E-2</v>
      </c>
      <c r="F43" s="52">
        <f t="shared" si="29"/>
        <v>-0.26206896551724151</v>
      </c>
      <c r="H43" s="19">
        <v>123.361</v>
      </c>
      <c r="I43" s="140">
        <v>103.447</v>
      </c>
      <c r="J43" s="247">
        <f t="shared" si="25"/>
        <v>4.6175815537796414E-2</v>
      </c>
      <c r="K43" s="215">
        <f t="shared" si="26"/>
        <v>4.5374476390990633E-2</v>
      </c>
      <c r="L43" s="52">
        <f t="shared" si="30"/>
        <v>-0.16142865249146815</v>
      </c>
      <c r="N43" s="27">
        <f t="shared" si="27"/>
        <v>8.6812807881773395</v>
      </c>
      <c r="O43" s="152">
        <f t="shared" si="28"/>
        <v>9.8652489032996389</v>
      </c>
      <c r="P43" s="52">
        <f t="shared" si="8"/>
        <v>0.13638173260502001</v>
      </c>
    </row>
    <row r="44" spans="1:16" ht="20.100000000000001" customHeight="1" x14ac:dyDescent="0.25">
      <c r="A44" s="38" t="s">
        <v>184</v>
      </c>
      <c r="B44" s="19">
        <v>67.45</v>
      </c>
      <c r="C44" s="140">
        <v>111.25999999999999</v>
      </c>
      <c r="D44" s="247">
        <f t="shared" si="23"/>
        <v>1.2480178811635344E-2</v>
      </c>
      <c r="E44" s="215">
        <f t="shared" si="24"/>
        <v>2.5970206389146943E-2</v>
      </c>
      <c r="F44" s="52">
        <f t="shared" si="29"/>
        <v>0.64951816160118581</v>
      </c>
      <c r="H44" s="19">
        <v>83.474000000000004</v>
      </c>
      <c r="I44" s="140">
        <v>97.475999999999999</v>
      </c>
      <c r="J44" s="247">
        <f t="shared" si="25"/>
        <v>3.1245531620220476E-2</v>
      </c>
      <c r="K44" s="215">
        <f t="shared" si="26"/>
        <v>4.2755444437134013E-2</v>
      </c>
      <c r="L44" s="52">
        <f t="shared" si="30"/>
        <v>0.16774085343939424</v>
      </c>
      <c r="N44" s="27">
        <f t="shared" si="27"/>
        <v>12.375685693106004</v>
      </c>
      <c r="O44" s="152">
        <f t="shared" si="28"/>
        <v>8.761100125831387</v>
      </c>
      <c r="P44" s="52">
        <f t="shared" si="8"/>
        <v>-0.29207153905727878</v>
      </c>
    </row>
    <row r="45" spans="1:16" ht="20.100000000000001" customHeight="1" x14ac:dyDescent="0.25">
      <c r="A45" s="38" t="s">
        <v>169</v>
      </c>
      <c r="B45" s="19">
        <v>260.38</v>
      </c>
      <c r="C45" s="140">
        <v>111.99</v>
      </c>
      <c r="D45" s="247">
        <f t="shared" si="23"/>
        <v>4.8177745870624324E-2</v>
      </c>
      <c r="E45" s="215">
        <f t="shared" si="24"/>
        <v>2.6140602314583553E-2</v>
      </c>
      <c r="F45" s="52">
        <f t="shared" si="29"/>
        <v>-0.56989784161609947</v>
      </c>
      <c r="H45" s="19">
        <v>145.87099999999998</v>
      </c>
      <c r="I45" s="140">
        <v>75.971000000000004</v>
      </c>
      <c r="J45" s="247">
        <f t="shared" si="25"/>
        <v>5.4601635754524529E-2</v>
      </c>
      <c r="K45" s="215">
        <f t="shared" si="26"/>
        <v>3.3322806324977514E-2</v>
      </c>
      <c r="L45" s="52">
        <f t="shared" si="30"/>
        <v>-0.47919051764915566</v>
      </c>
      <c r="N45" s="27">
        <f t="shared" si="27"/>
        <v>5.6022351947154148</v>
      </c>
      <c r="O45" s="152">
        <f t="shared" si="28"/>
        <v>6.7837306902402004</v>
      </c>
      <c r="P45" s="52">
        <f t="shared" si="8"/>
        <v>0.21089716059034608</v>
      </c>
    </row>
    <row r="46" spans="1:16" ht="20.100000000000001" customHeight="1" x14ac:dyDescent="0.25">
      <c r="A46" s="38" t="s">
        <v>173</v>
      </c>
      <c r="B46" s="19">
        <v>44.39</v>
      </c>
      <c r="C46" s="140">
        <v>54.38</v>
      </c>
      <c r="D46" s="247">
        <f t="shared" si="23"/>
        <v>8.2134193839657945E-3</v>
      </c>
      <c r="E46" s="215">
        <f t="shared" si="24"/>
        <v>1.2693329349647771E-2</v>
      </c>
      <c r="F46" s="52">
        <f t="shared" si="29"/>
        <v>0.22505068709168735</v>
      </c>
      <c r="H46" s="19">
        <v>32.066000000000003</v>
      </c>
      <c r="I46" s="140">
        <v>58.670999999999999</v>
      </c>
      <c r="J46" s="247">
        <f t="shared" si="25"/>
        <v>1.2002769927570139E-2</v>
      </c>
      <c r="K46" s="215">
        <f t="shared" si="26"/>
        <v>2.5734587801829065E-2</v>
      </c>
      <c r="L46" s="52">
        <f t="shared" si="30"/>
        <v>0.82969500405413821</v>
      </c>
      <c r="N46" s="27">
        <f t="shared" si="27"/>
        <v>7.2236990313133598</v>
      </c>
      <c r="O46" s="152">
        <f t="shared" si="28"/>
        <v>10.789076866495035</v>
      </c>
      <c r="P46" s="52">
        <f t="shared" si="8"/>
        <v>0.49356677510046332</v>
      </c>
    </row>
    <row r="47" spans="1:16" ht="20.100000000000001" customHeight="1" x14ac:dyDescent="0.25">
      <c r="A47" s="38" t="s">
        <v>175</v>
      </c>
      <c r="B47" s="19">
        <v>51.65</v>
      </c>
      <c r="C47" s="140">
        <v>45.93</v>
      </c>
      <c r="D47" s="247">
        <f t="shared" si="23"/>
        <v>9.5567269921566413E-3</v>
      </c>
      <c r="E47" s="215">
        <f t="shared" si="24"/>
        <v>1.0720938157950019E-2</v>
      </c>
      <c r="F47" s="52">
        <f t="shared" si="29"/>
        <v>-0.11074540174249756</v>
      </c>
      <c r="H47" s="19">
        <v>66.699000000000012</v>
      </c>
      <c r="I47" s="140">
        <v>50.252000000000002</v>
      </c>
      <c r="J47" s="247">
        <f t="shared" si="25"/>
        <v>2.4966405270348681E-2</v>
      </c>
      <c r="K47" s="215">
        <f t="shared" si="26"/>
        <v>2.2041800995679539E-2</v>
      </c>
      <c r="L47" s="52">
        <f t="shared" si="30"/>
        <v>-0.24658540607805224</v>
      </c>
      <c r="N47" s="27">
        <f t="shared" si="27"/>
        <v>12.913649564375609</v>
      </c>
      <c r="O47" s="152">
        <f t="shared" si="28"/>
        <v>10.940997169605922</v>
      </c>
      <c r="P47" s="52">
        <f t="shared" si="8"/>
        <v>-0.15275715706360563</v>
      </c>
    </row>
    <row r="48" spans="1:16" ht="20.100000000000001" customHeight="1" x14ac:dyDescent="0.25">
      <c r="A48" s="38" t="s">
        <v>190</v>
      </c>
      <c r="B48" s="19">
        <v>11.45</v>
      </c>
      <c r="C48" s="140">
        <v>119.84</v>
      </c>
      <c r="D48" s="247">
        <f t="shared" si="23"/>
        <v>2.1185774261412108E-3</v>
      </c>
      <c r="E48" s="215">
        <f t="shared" si="24"/>
        <v>2.797294206071697E-2</v>
      </c>
      <c r="F48" s="52">
        <f t="shared" ref="F48:F54" si="31">(C48-B48)/B48</f>
        <v>9.4663755458515286</v>
      </c>
      <c r="H48" s="19">
        <v>6.6120000000000001</v>
      </c>
      <c r="I48" s="140">
        <v>48.918999999999997</v>
      </c>
      <c r="J48" s="247">
        <f t="shared" si="25"/>
        <v>2.4749677153712269E-3</v>
      </c>
      <c r="K48" s="215">
        <f t="shared" si="26"/>
        <v>2.1457113406583763E-2</v>
      </c>
      <c r="L48" s="52">
        <f t="shared" ref="L48:L55" si="32">(I48-H48)/H48</f>
        <v>6.3985178463399874</v>
      </c>
      <c r="N48" s="27">
        <f t="shared" ref="N48:N51" si="33">(H48/B48)*10</f>
        <v>5.7746724890829704</v>
      </c>
      <c r="O48" s="152">
        <f t="shared" ref="O48:O51" si="34">(I48/C48)*10</f>
        <v>4.0820260347129498</v>
      </c>
      <c r="P48" s="52">
        <f t="shared" ref="P48:P51" si="35">(O48-N48)/N48</f>
        <v>-0.29311557626341095</v>
      </c>
    </row>
    <row r="49" spans="1:16" ht="20.100000000000001" customHeight="1" x14ac:dyDescent="0.25">
      <c r="A49" s="38" t="s">
        <v>177</v>
      </c>
      <c r="B49" s="19">
        <v>28.689999999999998</v>
      </c>
      <c r="C49" s="140">
        <v>48.4</v>
      </c>
      <c r="D49" s="247">
        <f t="shared" si="23"/>
        <v>5.308470424104047E-3</v>
      </c>
      <c r="E49" s="215">
        <f t="shared" si="24"/>
        <v>1.1297483275523207E-2</v>
      </c>
      <c r="F49" s="52">
        <f t="shared" si="31"/>
        <v>0.68699895433949121</v>
      </c>
      <c r="H49" s="19">
        <v>16.420999999999999</v>
      </c>
      <c r="I49" s="140">
        <v>32.552999999999997</v>
      </c>
      <c r="J49" s="247">
        <f t="shared" si="25"/>
        <v>6.1466190039490189E-3</v>
      </c>
      <c r="K49" s="215">
        <f t="shared" si="26"/>
        <v>1.4278570958615695E-2</v>
      </c>
      <c r="L49" s="52">
        <f t="shared" si="32"/>
        <v>0.98240058461725832</v>
      </c>
      <c r="N49" s="27">
        <f t="shared" si="33"/>
        <v>5.723597072150576</v>
      </c>
      <c r="O49" s="152">
        <f t="shared" si="34"/>
        <v>6.7258264462809914</v>
      </c>
      <c r="P49" s="52">
        <f t="shared" si="35"/>
        <v>0.17510480935266801</v>
      </c>
    </row>
    <row r="50" spans="1:16" ht="20.100000000000001" customHeight="1" x14ac:dyDescent="0.25">
      <c r="A50" s="38" t="s">
        <v>191</v>
      </c>
      <c r="B50" s="19">
        <v>45.85</v>
      </c>
      <c r="C50" s="140">
        <v>19.320000000000004</v>
      </c>
      <c r="D50" s="247">
        <f t="shared" si="23"/>
        <v>8.4835611343733203E-3</v>
      </c>
      <c r="E50" s="215">
        <f t="shared" si="24"/>
        <v>4.5096565471716612E-3</v>
      </c>
      <c r="F50" s="52">
        <f t="shared" si="31"/>
        <v>-0.57862595419847318</v>
      </c>
      <c r="H50" s="19">
        <v>30.278000000000002</v>
      </c>
      <c r="I50" s="140">
        <v>20.779999999999998</v>
      </c>
      <c r="J50" s="247">
        <f t="shared" si="25"/>
        <v>1.1333495536299153E-2</v>
      </c>
      <c r="K50" s="215">
        <f t="shared" si="26"/>
        <v>9.1146347347413181E-3</v>
      </c>
      <c r="L50" s="52">
        <f t="shared" si="32"/>
        <v>-0.31369311050928078</v>
      </c>
      <c r="N50" s="27">
        <f t="shared" si="33"/>
        <v>6.6037077426390409</v>
      </c>
      <c r="O50" s="152">
        <f t="shared" si="34"/>
        <v>10.755693581780534</v>
      </c>
      <c r="P50" s="52">
        <f t="shared" si="35"/>
        <v>0.62873555295804684</v>
      </c>
    </row>
    <row r="51" spans="1:16" ht="20.100000000000001" customHeight="1" x14ac:dyDescent="0.25">
      <c r="A51" s="38" t="s">
        <v>178</v>
      </c>
      <c r="B51" s="19">
        <v>20.560000000000002</v>
      </c>
      <c r="C51" s="140">
        <v>25.81</v>
      </c>
      <c r="D51" s="247">
        <f t="shared" si="23"/>
        <v>3.804187937245703E-3</v>
      </c>
      <c r="E51" s="215">
        <f t="shared" si="24"/>
        <v>6.0245463500259088E-3</v>
      </c>
      <c r="F51" s="52">
        <f t="shared" si="31"/>
        <v>0.255350194552529</v>
      </c>
      <c r="H51" s="19">
        <v>14.257999999999999</v>
      </c>
      <c r="I51" s="140">
        <v>17.93</v>
      </c>
      <c r="J51" s="247">
        <f t="shared" si="25"/>
        <v>5.3369766614886488E-3</v>
      </c>
      <c r="K51" s="215">
        <f t="shared" si="26"/>
        <v>7.8645524924885399E-3</v>
      </c>
      <c r="L51" s="52">
        <f t="shared" si="32"/>
        <v>0.25753962687613979</v>
      </c>
      <c r="N51" s="27">
        <f t="shared" si="33"/>
        <v>6.9348249027237339</v>
      </c>
      <c r="O51" s="152">
        <f t="shared" si="34"/>
        <v>6.9469197985277029</v>
      </c>
      <c r="P51" s="52">
        <f t="shared" si="35"/>
        <v>1.7440809210941492E-3</v>
      </c>
    </row>
    <row r="52" spans="1:16" ht="20.100000000000001" customHeight="1" x14ac:dyDescent="0.25">
      <c r="A52" s="38" t="s">
        <v>187</v>
      </c>
      <c r="B52" s="19">
        <v>6.34</v>
      </c>
      <c r="C52" s="140">
        <v>16.8</v>
      </c>
      <c r="D52" s="247">
        <f t="shared" si="23"/>
        <v>1.1730812997148713E-3</v>
      </c>
      <c r="E52" s="215">
        <f t="shared" si="24"/>
        <v>3.9214404758014442E-3</v>
      </c>
      <c r="F52" s="52">
        <f t="shared" si="31"/>
        <v>1.6498422712933756</v>
      </c>
      <c r="H52" s="19">
        <v>5.4669999999999996</v>
      </c>
      <c r="I52" s="140">
        <v>17.652999999999999</v>
      </c>
      <c r="J52" s="247">
        <f t="shared" si="25"/>
        <v>2.0463775710729726E-3</v>
      </c>
      <c r="K52" s="215">
        <f t="shared" si="26"/>
        <v>7.7430532710485323E-3</v>
      </c>
      <c r="L52" s="52">
        <f t="shared" si="32"/>
        <v>2.2290104261935251</v>
      </c>
      <c r="N52" s="27">
        <f t="shared" si="27"/>
        <v>8.6230283911671926</v>
      </c>
      <c r="O52" s="152">
        <f t="shared" si="28"/>
        <v>10.507738095238095</v>
      </c>
      <c r="P52" s="52">
        <f t="shared" si="8"/>
        <v>0.21856702988493723</v>
      </c>
    </row>
    <row r="53" spans="1:16" ht="20.100000000000001" customHeight="1" x14ac:dyDescent="0.25">
      <c r="A53" s="38" t="s">
        <v>186</v>
      </c>
      <c r="B53" s="19">
        <v>0.43999999999999995</v>
      </c>
      <c r="C53" s="140">
        <v>15.489999999999998</v>
      </c>
      <c r="D53" s="247">
        <f t="shared" si="23"/>
        <v>8.1412582314596742E-5</v>
      </c>
      <c r="E53" s="215">
        <f t="shared" si="24"/>
        <v>3.6156614863193074E-3</v>
      </c>
      <c r="F53" s="52">
        <f t="shared" si="31"/>
        <v>34.204545454545453</v>
      </c>
      <c r="H53" s="19">
        <v>0.58100000000000007</v>
      </c>
      <c r="I53" s="140">
        <v>11.760999999999999</v>
      </c>
      <c r="J53" s="247">
        <f t="shared" si="25"/>
        <v>2.1747674570941967E-4</v>
      </c>
      <c r="K53" s="215">
        <f t="shared" si="26"/>
        <v>5.1586727196964704E-3</v>
      </c>
      <c r="L53" s="52">
        <f t="shared" si="32"/>
        <v>19.242685025817554</v>
      </c>
      <c r="N53" s="27">
        <f t="shared" ref="N53:N54" si="36">(H53/B53)*10</f>
        <v>13.204545454545457</v>
      </c>
      <c r="O53" s="152">
        <f t="shared" ref="O53:O54" si="37">(I53/C53)*10</f>
        <v>7.5926404131697875</v>
      </c>
      <c r="P53" s="52">
        <f t="shared" ref="P53:P54" si="38">(O53-N53)/N53</f>
        <v>-0.42499797215237417</v>
      </c>
    </row>
    <row r="54" spans="1:16" ht="20.100000000000001" customHeight="1" x14ac:dyDescent="0.25">
      <c r="A54" s="38" t="s">
        <v>192</v>
      </c>
      <c r="B54" s="19">
        <v>6.45</v>
      </c>
      <c r="C54" s="140">
        <v>9.19</v>
      </c>
      <c r="D54" s="247">
        <f t="shared" si="23"/>
        <v>1.1934344452935205E-3</v>
      </c>
      <c r="E54" s="215">
        <f t="shared" si="24"/>
        <v>2.1451213078937659E-3</v>
      </c>
      <c r="F54" s="52">
        <f t="shared" si="31"/>
        <v>0.42480620155038751</v>
      </c>
      <c r="H54" s="19">
        <v>2.4889999999999999</v>
      </c>
      <c r="I54" s="140">
        <v>7.3580000000000005</v>
      </c>
      <c r="J54" s="247">
        <f t="shared" si="25"/>
        <v>9.3166888136100769E-4</v>
      </c>
      <c r="K54" s="215">
        <f t="shared" si="26"/>
        <v>3.2274053117529659E-3</v>
      </c>
      <c r="L54" s="52">
        <f t="shared" si="32"/>
        <v>1.9562073121735641</v>
      </c>
      <c r="N54" s="27">
        <f t="shared" si="36"/>
        <v>3.8589147286821701</v>
      </c>
      <c r="O54" s="152">
        <f t="shared" si="37"/>
        <v>8.0065288356909683</v>
      </c>
      <c r="P54" s="52">
        <f t="shared" si="38"/>
        <v>1.0748136195342206</v>
      </c>
    </row>
    <row r="55" spans="1:16" ht="20.100000000000001" customHeight="1" x14ac:dyDescent="0.25">
      <c r="A55" s="38" t="s">
        <v>188</v>
      </c>
      <c r="B55" s="19">
        <v>7.5</v>
      </c>
      <c r="C55" s="140">
        <v>5.1999999999999993</v>
      </c>
      <c r="D55" s="247">
        <f t="shared" si="23"/>
        <v>1.3877144712715356E-3</v>
      </c>
      <c r="E55" s="215">
        <f t="shared" si="24"/>
        <v>1.213779194890923E-3</v>
      </c>
      <c r="F55" s="52">
        <f t="shared" si="29"/>
        <v>-0.30666666666666675</v>
      </c>
      <c r="H55" s="19">
        <v>17.872999999999998</v>
      </c>
      <c r="I55" s="140">
        <v>6.7590000000000003</v>
      </c>
      <c r="J55" s="247">
        <f t="shared" si="25"/>
        <v>6.6901237109543146E-3</v>
      </c>
      <c r="K55" s="215">
        <f t="shared" si="26"/>
        <v>2.9646687282058027E-3</v>
      </c>
      <c r="L55" s="52">
        <f t="shared" si="32"/>
        <v>-0.62183181334974535</v>
      </c>
      <c r="N55" s="27">
        <f t="shared" ref="N55" si="39">(H55/B55)*10</f>
        <v>23.830666666666662</v>
      </c>
      <c r="O55" s="152">
        <f t="shared" ref="O55" si="40">(I55/C55)*10</f>
        <v>12.998076923076924</v>
      </c>
      <c r="P55" s="52">
        <f t="shared" ref="P55" si="41">(O55-N55)/N55</f>
        <v>-0.45456511540828654</v>
      </c>
    </row>
    <row r="56" spans="1:16" ht="20.100000000000001" customHeight="1" x14ac:dyDescent="0.25">
      <c r="A56" s="38" t="s">
        <v>195</v>
      </c>
      <c r="B56" s="19">
        <v>3.16</v>
      </c>
      <c r="C56" s="140">
        <v>4.4000000000000004</v>
      </c>
      <c r="D56" s="247">
        <f t="shared" ref="D56:D57" si="42">B56/$B$62</f>
        <v>5.8469036389574038E-4</v>
      </c>
      <c r="E56" s="215">
        <f t="shared" ref="E56:E57" si="43">C56/$C$62</f>
        <v>1.0270439341384734E-3</v>
      </c>
      <c r="F56" s="52">
        <f t="shared" ref="F56" si="44">(C56-B56)/B56</f>
        <v>0.39240506329113928</v>
      </c>
      <c r="H56" s="19">
        <v>3.4779999999999998</v>
      </c>
      <c r="I56" s="140">
        <v>5.3629999999999995</v>
      </c>
      <c r="J56" s="247">
        <f t="shared" si="25"/>
        <v>1.3018659579644776E-3</v>
      </c>
      <c r="K56" s="215">
        <f t="shared" si="26"/>
        <v>2.3523477421760197E-3</v>
      </c>
      <c r="L56" s="52">
        <f t="shared" ref="L56" si="45">(I56-H56)/H56</f>
        <v>0.54197814836112701</v>
      </c>
      <c r="N56" s="27">
        <f t="shared" ref="N56" si="46">(H56/B56)*10</f>
        <v>11.00632911392405</v>
      </c>
      <c r="O56" s="152">
        <f t="shared" ref="O56" si="47">(I56/C56)*10</f>
        <v>12.188636363636363</v>
      </c>
      <c r="P56" s="52">
        <f t="shared" ref="P56" si="48">(O56-N56)/N56</f>
        <v>0.10742067018662763</v>
      </c>
    </row>
    <row r="57" spans="1:16" ht="20.100000000000001" customHeight="1" x14ac:dyDescent="0.25">
      <c r="A57" s="38" t="s">
        <v>212</v>
      </c>
      <c r="B57" s="19"/>
      <c r="C57" s="140">
        <v>1.29</v>
      </c>
      <c r="D57" s="247">
        <f t="shared" si="42"/>
        <v>0</v>
      </c>
      <c r="E57" s="215">
        <f t="shared" si="43"/>
        <v>3.0111060796332519E-4</v>
      </c>
      <c r="F57" s="52"/>
      <c r="H57" s="19"/>
      <c r="I57" s="140">
        <v>4.056</v>
      </c>
      <c r="J57" s="247">
        <f t="shared" si="25"/>
        <v>0</v>
      </c>
      <c r="K57" s="215">
        <f t="shared" si="26"/>
        <v>1.779064412132377E-3</v>
      </c>
      <c r="L57" s="52"/>
      <c r="N57" s="27"/>
      <c r="O57" s="152">
        <f t="shared" ref="O57" si="49">(I57/C57)*10</f>
        <v>31.441860465116278</v>
      </c>
      <c r="P57" s="52"/>
    </row>
    <row r="58" spans="1:16" ht="20.100000000000001" customHeight="1" x14ac:dyDescent="0.25">
      <c r="A58" s="38" t="s">
        <v>189</v>
      </c>
      <c r="B58" s="19">
        <v>0.36</v>
      </c>
      <c r="C58" s="140">
        <v>1.1999999999999997</v>
      </c>
      <c r="D58" s="247">
        <f>B58/$B$62</f>
        <v>6.6610294621033707E-5</v>
      </c>
      <c r="E58" s="215">
        <f>C58/$C$62</f>
        <v>2.801028911286745E-4</v>
      </c>
      <c r="F58" s="52">
        <f t="shared" si="29"/>
        <v>2.3333333333333326</v>
      </c>
      <c r="H58" s="19">
        <v>0.375</v>
      </c>
      <c r="I58" s="140">
        <v>2.0230000000000001</v>
      </c>
      <c r="J58" s="247">
        <f t="shared" si="25"/>
        <v>1.4036795118938447E-4</v>
      </c>
      <c r="K58" s="215">
        <f t="shared" si="26"/>
        <v>8.8733907932539414E-4</v>
      </c>
      <c r="L58" s="52">
        <f t="shared" ref="L58:L59" si="50">(I58-H58)/H58</f>
        <v>4.3946666666666667</v>
      </c>
      <c r="N58" s="27">
        <f t="shared" ref="N58" si="51">(H58/B58)*10</f>
        <v>10.416666666666668</v>
      </c>
      <c r="O58" s="152">
        <f t="shared" ref="O58" si="52">(I58/C58)*10</f>
        <v>16.858333333333338</v>
      </c>
      <c r="P58" s="52">
        <f t="shared" ref="P58" si="53">(O58-N58)/N58</f>
        <v>0.61840000000000028</v>
      </c>
    </row>
    <row r="59" spans="1:16" ht="20.100000000000001" customHeight="1" x14ac:dyDescent="0.25">
      <c r="A59" s="38" t="s">
        <v>193</v>
      </c>
      <c r="B59" s="19">
        <v>0.65999999999999992</v>
      </c>
      <c r="C59" s="140">
        <v>1.19</v>
      </c>
      <c r="D59" s="247">
        <f>B59/$B$62</f>
        <v>1.2211887347189513E-4</v>
      </c>
      <c r="E59" s="215">
        <f>C59/$C$62</f>
        <v>2.7776870036926894E-4</v>
      </c>
      <c r="F59" s="52">
        <f t="shared" si="29"/>
        <v>0.80303030303030321</v>
      </c>
      <c r="H59" s="19">
        <v>0.59399999999999997</v>
      </c>
      <c r="I59" s="140">
        <v>1.099</v>
      </c>
      <c r="J59" s="247">
        <f t="shared" si="25"/>
        <v>2.2234283468398495E-4</v>
      </c>
      <c r="K59" s="215">
        <f t="shared" si="26"/>
        <v>4.8204925762659813E-4</v>
      </c>
      <c r="L59" s="52">
        <f t="shared" si="50"/>
        <v>0.85016835016835024</v>
      </c>
      <c r="N59" s="27">
        <f t="shared" ref="N59:N60" si="54">(H59/B59)*10</f>
        <v>9</v>
      </c>
      <c r="O59" s="152">
        <f t="shared" ref="O59:O60" si="55">(I59/C59)*10</f>
        <v>9.2352941176470598</v>
      </c>
      <c r="P59" s="52">
        <f t="shared" ref="P59:P60" si="56">(O59-N59)/N59</f>
        <v>2.6143790849673307E-2</v>
      </c>
    </row>
    <row r="60" spans="1:16" ht="20.100000000000001" customHeight="1" x14ac:dyDescent="0.25">
      <c r="A60" s="38" t="s">
        <v>196</v>
      </c>
      <c r="B60" s="19">
        <v>2.2400000000000002</v>
      </c>
      <c r="C60" s="140">
        <v>0.98000000000000009</v>
      </c>
      <c r="D60" s="247">
        <f>B60/$B$62</f>
        <v>4.1446405541976532E-4</v>
      </c>
      <c r="E60" s="215">
        <f>C60/$C$62</f>
        <v>2.2875069442175093E-4</v>
      </c>
      <c r="F60" s="52">
        <f t="shared" si="29"/>
        <v>-0.5625</v>
      </c>
      <c r="H60" s="19">
        <v>1.788</v>
      </c>
      <c r="I60" s="140">
        <v>0.83500000000000008</v>
      </c>
      <c r="J60" s="247">
        <f t="shared" si="25"/>
        <v>6.692743912709851E-4</v>
      </c>
      <c r="K60" s="215">
        <f t="shared" si="26"/>
        <v>3.662521657126565E-4</v>
      </c>
      <c r="L60" s="52">
        <f t="shared" ref="L60" si="57">(I60-H60)/H60</f>
        <v>-0.53299776286353462</v>
      </c>
      <c r="N60" s="27">
        <f t="shared" si="54"/>
        <v>7.9821428571428568</v>
      </c>
      <c r="O60" s="152">
        <f t="shared" si="55"/>
        <v>8.5204081632653068</v>
      </c>
      <c r="P60" s="52">
        <f t="shared" si="56"/>
        <v>6.7433684883349457E-2</v>
      </c>
    </row>
    <row r="61" spans="1:16" ht="20.100000000000001" customHeight="1" thickBot="1" x14ac:dyDescent="0.3">
      <c r="A61" s="8" t="s">
        <v>17</v>
      </c>
      <c r="B61" s="19">
        <f>B62-SUM(B39:B60)</f>
        <v>19.489999999998872</v>
      </c>
      <c r="C61" s="140">
        <f>C62-SUM(C39:C60)</f>
        <v>0.91000000000258296</v>
      </c>
      <c r="D61" s="247">
        <f>B61/$B$62</f>
        <v>3.6062073393440886E-3</v>
      </c>
      <c r="E61" s="215">
        <f>C61/$C$62</f>
        <v>2.1241135910651446E-4</v>
      </c>
      <c r="F61" s="52">
        <f t="shared" si="29"/>
        <v>-0.95330938943034194</v>
      </c>
      <c r="H61" s="19">
        <f>H62-SUM(H39:H60)</f>
        <v>19.503999999999905</v>
      </c>
      <c r="I61" s="140">
        <f>I62-SUM(I39:I60)</f>
        <v>0.35200000000077125</v>
      </c>
      <c r="J61" s="247">
        <f t="shared" si="25"/>
        <v>7.3006307199939766E-3</v>
      </c>
      <c r="K61" s="215">
        <f t="shared" si="26"/>
        <v>1.5439612255226055E-4</v>
      </c>
      <c r="L61" s="52">
        <f t="shared" ref="L61" si="58">(I61-H61)/H61</f>
        <v>-0.98195242001636729</v>
      </c>
      <c r="N61" s="27">
        <f t="shared" ref="N61" si="59">(H61/B61)*10</f>
        <v>10.007183170857381</v>
      </c>
      <c r="O61" s="152">
        <f t="shared" ref="O61" si="60">(I61/C61)*10</f>
        <v>3.8681318681293639</v>
      </c>
      <c r="P61" s="52">
        <f t="shared" ref="P61" si="61">(O61-N61)/N61</f>
        <v>-0.61346446826375467</v>
      </c>
    </row>
    <row r="62" spans="1:16" ht="26.25" customHeight="1" thickBot="1" x14ac:dyDescent="0.3">
      <c r="A62" s="12" t="s">
        <v>18</v>
      </c>
      <c r="B62" s="17">
        <v>5404.5699999999979</v>
      </c>
      <c r="C62" s="145">
        <v>4284.1400000000003</v>
      </c>
      <c r="D62" s="253">
        <f>SUM(D39:D61)</f>
        <v>1</v>
      </c>
      <c r="E62" s="254">
        <f>SUM(E39:E61)</f>
        <v>1.0000000000000007</v>
      </c>
      <c r="F62" s="57">
        <f t="shared" si="29"/>
        <v>-0.20731159000623509</v>
      </c>
      <c r="G62" s="1"/>
      <c r="H62" s="17">
        <v>2671.5499999999997</v>
      </c>
      <c r="I62" s="145">
        <v>2279.8500000000004</v>
      </c>
      <c r="J62" s="253">
        <f>SUM(J39:J61)</f>
        <v>0.99999999999999978</v>
      </c>
      <c r="K62" s="254">
        <f>SUM(K39:K61)</f>
        <v>1</v>
      </c>
      <c r="L62" s="57">
        <f t="shared" si="30"/>
        <v>-0.14661900394901814</v>
      </c>
      <c r="M62" s="1"/>
      <c r="N62" s="29">
        <f t="shared" si="27"/>
        <v>4.9431314609672938</v>
      </c>
      <c r="O62" s="146">
        <f t="shared" si="28"/>
        <v>5.3216048028309073</v>
      </c>
      <c r="P62" s="57">
        <f t="shared" si="8"/>
        <v>7.6565502020768048E-2</v>
      </c>
    </row>
    <row r="64" spans="1:16" ht="15.75" thickBot="1" x14ac:dyDescent="0.3"/>
    <row r="65" spans="1:16" x14ac:dyDescent="0.25">
      <c r="A65" s="353" t="s">
        <v>15</v>
      </c>
      <c r="B65" s="347" t="s">
        <v>1</v>
      </c>
      <c r="C65" s="340"/>
      <c r="D65" s="347" t="s">
        <v>104</v>
      </c>
      <c r="E65" s="340"/>
      <c r="F65" s="130" t="s">
        <v>0</v>
      </c>
      <c r="H65" s="356" t="s">
        <v>19</v>
      </c>
      <c r="I65" s="357"/>
      <c r="J65" s="347" t="s">
        <v>104</v>
      </c>
      <c r="K65" s="345"/>
      <c r="L65" s="130" t="s">
        <v>0</v>
      </c>
      <c r="N65" s="339" t="s">
        <v>22</v>
      </c>
      <c r="O65" s="340"/>
      <c r="P65" s="130" t="s">
        <v>0</v>
      </c>
    </row>
    <row r="66" spans="1:16" x14ac:dyDescent="0.25">
      <c r="A66" s="354"/>
      <c r="B66" s="348" t="str">
        <f>B5</f>
        <v>jan-maio</v>
      </c>
      <c r="C66" s="342"/>
      <c r="D66" s="348" t="str">
        <f>B5</f>
        <v>jan-maio</v>
      </c>
      <c r="E66" s="342"/>
      <c r="F66" s="131" t="str">
        <f>F37</f>
        <v>2023/2022</v>
      </c>
      <c r="H66" s="337" t="str">
        <f>B5</f>
        <v>jan-maio</v>
      </c>
      <c r="I66" s="342"/>
      <c r="J66" s="348" t="str">
        <f>B5</f>
        <v>jan-maio</v>
      </c>
      <c r="K66" s="338"/>
      <c r="L66" s="131" t="str">
        <f>L37</f>
        <v>2023/2022</v>
      </c>
      <c r="N66" s="337" t="str">
        <f>B5</f>
        <v>jan-maio</v>
      </c>
      <c r="O66" s="338"/>
      <c r="P66" s="131" t="str">
        <f>P37</f>
        <v>2023/2022</v>
      </c>
    </row>
    <row r="67" spans="1:16" ht="19.5" customHeight="1" thickBot="1" x14ac:dyDescent="0.3">
      <c r="A67" s="355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163</v>
      </c>
      <c r="B68" s="39">
        <v>994.54</v>
      </c>
      <c r="C68" s="147">
        <v>1080.81</v>
      </c>
      <c r="D68" s="247">
        <f t="shared" ref="D68:D78" si="62">B68/$B$96</f>
        <v>0.2685594236398397</v>
      </c>
      <c r="E68" s="246">
        <f t="shared" ref="E68:E78" si="63">C68/$C$96</f>
        <v>0.27834764805109513</v>
      </c>
      <c r="F68" s="61">
        <f t="shared" ref="F68:F92" si="64">(C68-B68)/B68</f>
        <v>8.6743620166106927E-2</v>
      </c>
      <c r="H68" s="19">
        <v>1677.9170000000001</v>
      </c>
      <c r="I68" s="147">
        <v>1881.8409999999999</v>
      </c>
      <c r="J68" s="245">
        <f t="shared" ref="J68:J78" si="65">H68/$H$96</f>
        <v>0.4413050968262861</v>
      </c>
      <c r="K68" s="246">
        <f t="shared" ref="K68:K78" si="66">I68/$I$96</f>
        <v>0.43936814363182236</v>
      </c>
      <c r="L68" s="61">
        <f t="shared" ref="L68:L70" si="67">(I68-H68)/H68</f>
        <v>0.1215340210511007</v>
      </c>
      <c r="N68" s="41">
        <f t="shared" ref="N68:N70" si="68">(H68/B68)*10</f>
        <v>16.871287228266336</v>
      </c>
      <c r="O68" s="149">
        <f t="shared" ref="O68:O70" si="69">(I68/C68)*10</f>
        <v>17.411395157335704</v>
      </c>
      <c r="P68" s="61">
        <f t="shared" si="8"/>
        <v>3.2013439268846387E-2</v>
      </c>
    </row>
    <row r="69" spans="1:16" ht="20.100000000000001" customHeight="1" x14ac:dyDescent="0.25">
      <c r="A69" s="38" t="s">
        <v>166</v>
      </c>
      <c r="B69" s="19">
        <v>464.15</v>
      </c>
      <c r="C69" s="140">
        <v>649.16999999999996</v>
      </c>
      <c r="D69" s="247">
        <f t="shared" si="62"/>
        <v>0.12533619209124983</v>
      </c>
      <c r="E69" s="215">
        <f t="shared" si="63"/>
        <v>0.16718474355837695</v>
      </c>
      <c r="F69" s="52">
        <f t="shared" si="64"/>
        <v>0.39862113540881178</v>
      </c>
      <c r="H69" s="19">
        <v>471.41999999999996</v>
      </c>
      <c r="I69" s="140">
        <v>604.66000000000008</v>
      </c>
      <c r="J69" s="214">
        <f t="shared" si="65"/>
        <v>0.12398709158191244</v>
      </c>
      <c r="K69" s="215">
        <f t="shared" si="66"/>
        <v>0.14117470165036142</v>
      </c>
      <c r="L69" s="52">
        <f t="shared" si="67"/>
        <v>0.2826354418565189</v>
      </c>
      <c r="N69" s="40">
        <f t="shared" si="68"/>
        <v>10.156630399655285</v>
      </c>
      <c r="O69" s="143">
        <f t="shared" si="69"/>
        <v>9.3143552536315628</v>
      </c>
      <c r="P69" s="52">
        <f t="shared" si="8"/>
        <v>-8.2928600616628587E-2</v>
      </c>
    </row>
    <row r="70" spans="1:16" ht="20.100000000000001" customHeight="1" x14ac:dyDescent="0.25">
      <c r="A70" s="38" t="s">
        <v>182</v>
      </c>
      <c r="B70" s="19">
        <v>1033.6799999999998</v>
      </c>
      <c r="C70" s="140">
        <v>923.20999999999992</v>
      </c>
      <c r="D70" s="247">
        <f t="shared" si="62"/>
        <v>0.27912854689407113</v>
      </c>
      <c r="E70" s="215">
        <f t="shared" si="63"/>
        <v>0.23775995055305882</v>
      </c>
      <c r="F70" s="52">
        <f t="shared" si="64"/>
        <v>-0.1068705982509093</v>
      </c>
      <c r="H70" s="19">
        <v>565.16100000000006</v>
      </c>
      <c r="I70" s="140">
        <v>598.95899999999995</v>
      </c>
      <c r="J70" s="214">
        <f t="shared" si="65"/>
        <v>0.14864169671529681</v>
      </c>
      <c r="K70" s="215">
        <f t="shared" si="66"/>
        <v>0.13984364457016968</v>
      </c>
      <c r="L70" s="52">
        <f t="shared" si="67"/>
        <v>5.9802427980699104E-2</v>
      </c>
      <c r="N70" s="40">
        <f t="shared" si="68"/>
        <v>5.4674657534246585</v>
      </c>
      <c r="O70" s="143">
        <f t="shared" si="69"/>
        <v>6.4877871773485989</v>
      </c>
      <c r="P70" s="52">
        <f t="shared" si="8"/>
        <v>0.1866168843005265</v>
      </c>
    </row>
    <row r="71" spans="1:16" ht="20.100000000000001" customHeight="1" x14ac:dyDescent="0.25">
      <c r="A71" s="38" t="s">
        <v>181</v>
      </c>
      <c r="B71" s="19">
        <v>60.25</v>
      </c>
      <c r="C71" s="140">
        <v>102.14000000000001</v>
      </c>
      <c r="D71" s="247">
        <f t="shared" si="62"/>
        <v>1.6269536946025644E-2</v>
      </c>
      <c r="E71" s="215">
        <f t="shared" si="63"/>
        <v>2.6304742528232398E-2</v>
      </c>
      <c r="F71" s="52">
        <f t="shared" si="64"/>
        <v>0.6952697095435687</v>
      </c>
      <c r="H71" s="19">
        <v>134.27799999999999</v>
      </c>
      <c r="I71" s="140">
        <v>233.62100000000001</v>
      </c>
      <c r="J71" s="214">
        <f t="shared" si="65"/>
        <v>3.5316148409986932E-2</v>
      </c>
      <c r="K71" s="215">
        <f t="shared" si="66"/>
        <v>5.4545322948862301E-2</v>
      </c>
      <c r="L71" s="52">
        <f t="shared" ref="L71:L92" si="70">(I71-H71)/H71</f>
        <v>0.73983079879056901</v>
      </c>
      <c r="N71" s="40">
        <f t="shared" ref="N71:N81" si="71">(H71/B71)*10</f>
        <v>22.286804979253109</v>
      </c>
      <c r="O71" s="143">
        <f t="shared" ref="O71:O81" si="72">(I71/C71)*10</f>
        <v>22.872625807714897</v>
      </c>
      <c r="P71" s="52">
        <f t="shared" ref="P71:P81" si="73">(O71-N71)/N71</f>
        <v>2.6285545595572422E-2</v>
      </c>
    </row>
    <row r="72" spans="1:16" ht="20.100000000000001" customHeight="1" x14ac:dyDescent="0.25">
      <c r="A72" s="38" t="s">
        <v>183</v>
      </c>
      <c r="B72" s="19">
        <v>180.76</v>
      </c>
      <c r="C72" s="140">
        <v>72.56</v>
      </c>
      <c r="D72" s="247">
        <f t="shared" si="62"/>
        <v>4.8811311176159257E-2</v>
      </c>
      <c r="E72" s="215">
        <f t="shared" si="63"/>
        <v>1.8686823162801475E-2</v>
      </c>
      <c r="F72" s="52">
        <f t="shared" si="64"/>
        <v>-0.59858375746846648</v>
      </c>
      <c r="H72" s="19">
        <v>113.25800000000001</v>
      </c>
      <c r="I72" s="140">
        <v>151.316</v>
      </c>
      <c r="J72" s="214">
        <f t="shared" si="65"/>
        <v>2.9787726482508679E-2</v>
      </c>
      <c r="K72" s="215">
        <f t="shared" si="66"/>
        <v>3.5328930564161816E-2</v>
      </c>
      <c r="L72" s="52">
        <f t="shared" si="70"/>
        <v>0.33602924296738412</v>
      </c>
      <c r="N72" s="40">
        <f t="shared" ref="N72" si="74">(H72/B72)*10</f>
        <v>6.2656561186103135</v>
      </c>
      <c r="O72" s="143">
        <f t="shared" ref="O72" si="75">(I72/C72)*10</f>
        <v>20.85391400220507</v>
      </c>
      <c r="P72" s="52">
        <f t="shared" ref="P72" si="76">(O72-N72)/N72</f>
        <v>2.3282889465102579</v>
      </c>
    </row>
    <row r="73" spans="1:16" ht="20.100000000000001" customHeight="1" x14ac:dyDescent="0.25">
      <c r="A73" s="38" t="s">
        <v>171</v>
      </c>
      <c r="B73" s="19">
        <v>412.15</v>
      </c>
      <c r="C73" s="140">
        <v>305.47000000000003</v>
      </c>
      <c r="D73" s="247">
        <f t="shared" si="62"/>
        <v>0.11129443406314471</v>
      </c>
      <c r="E73" s="215">
        <f t="shared" si="63"/>
        <v>7.8669568240641766E-2</v>
      </c>
      <c r="F73" s="52">
        <f t="shared" si="64"/>
        <v>-0.25883780177119969</v>
      </c>
      <c r="H73" s="19">
        <v>309.89</v>
      </c>
      <c r="I73" s="140">
        <v>131.86599999999999</v>
      </c>
      <c r="J73" s="214">
        <f t="shared" si="65"/>
        <v>8.1503457236262455E-2</v>
      </c>
      <c r="K73" s="215">
        <f t="shared" si="66"/>
        <v>3.0787786868366605E-2</v>
      </c>
      <c r="L73" s="52">
        <f t="shared" si="70"/>
        <v>-0.57447481364355102</v>
      </c>
      <c r="N73" s="40">
        <f t="shared" si="71"/>
        <v>7.5188644910833435</v>
      </c>
      <c r="O73" s="143">
        <f t="shared" si="72"/>
        <v>4.3168232559662147</v>
      </c>
      <c r="P73" s="52">
        <f t="shared" si="73"/>
        <v>-0.4258676611228257</v>
      </c>
    </row>
    <row r="74" spans="1:16" ht="20.100000000000001" customHeight="1" x14ac:dyDescent="0.25">
      <c r="A74" s="38" t="s">
        <v>240</v>
      </c>
      <c r="B74" s="19"/>
      <c r="C74" s="140">
        <v>9.5399999999999991</v>
      </c>
      <c r="D74" s="247">
        <f t="shared" si="62"/>
        <v>0</v>
      </c>
      <c r="E74" s="215">
        <f t="shared" si="63"/>
        <v>2.4568948866197085E-3</v>
      </c>
      <c r="F74" s="52"/>
      <c r="H74" s="19"/>
      <c r="I74" s="140">
        <v>122.11200000000001</v>
      </c>
      <c r="J74" s="214">
        <f t="shared" si="65"/>
        <v>0</v>
      </c>
      <c r="K74" s="215">
        <f t="shared" si="66"/>
        <v>2.8510444163544688E-2</v>
      </c>
      <c r="L74" s="52"/>
      <c r="N74" s="40"/>
      <c r="O74" s="143">
        <f t="shared" si="72"/>
        <v>128.00000000000003</v>
      </c>
      <c r="P74" s="52"/>
    </row>
    <row r="75" spans="1:16" ht="20.100000000000001" customHeight="1" x14ac:dyDescent="0.25">
      <c r="A75" s="38" t="s">
        <v>199</v>
      </c>
      <c r="B75" s="19">
        <v>2.25</v>
      </c>
      <c r="C75" s="140">
        <v>153.9</v>
      </c>
      <c r="D75" s="247">
        <f t="shared" si="62"/>
        <v>6.0757606852377918E-4</v>
      </c>
      <c r="E75" s="215">
        <f t="shared" si="63"/>
        <v>3.9634813736978323E-2</v>
      </c>
      <c r="F75" s="52">
        <f t="shared" si="64"/>
        <v>67.400000000000006</v>
      </c>
      <c r="H75" s="19">
        <v>0.91200000000000003</v>
      </c>
      <c r="I75" s="140">
        <v>98.097000000000008</v>
      </c>
      <c r="J75" s="214">
        <f t="shared" si="65"/>
        <v>2.3986302558801951E-4</v>
      </c>
      <c r="K75" s="215">
        <f t="shared" si="66"/>
        <v>2.2903474196731225E-2</v>
      </c>
      <c r="L75" s="52">
        <f t="shared" si="70"/>
        <v>106.5625</v>
      </c>
      <c r="N75" s="40">
        <f t="shared" si="71"/>
        <v>4.0533333333333328</v>
      </c>
      <c r="O75" s="143">
        <f t="shared" si="72"/>
        <v>6.3740740740740742</v>
      </c>
      <c r="P75" s="52">
        <f t="shared" si="73"/>
        <v>0.57255116959064356</v>
      </c>
    </row>
    <row r="76" spans="1:16" ht="20.100000000000001" customHeight="1" x14ac:dyDescent="0.25">
      <c r="A76" s="38" t="s">
        <v>197</v>
      </c>
      <c r="B76" s="19">
        <v>45.65</v>
      </c>
      <c r="C76" s="140">
        <v>117.44999999999999</v>
      </c>
      <c r="D76" s="247">
        <f t="shared" si="62"/>
        <v>1.2327043345826898E-2</v>
      </c>
      <c r="E76" s="215">
        <f t="shared" si="63"/>
        <v>3.0247621009799244E-2</v>
      </c>
      <c r="F76" s="52">
        <f t="shared" si="64"/>
        <v>1.5728368017524641</v>
      </c>
      <c r="H76" s="19">
        <v>43.942</v>
      </c>
      <c r="I76" s="140">
        <v>87.84899999999999</v>
      </c>
      <c r="J76" s="214">
        <f t="shared" si="65"/>
        <v>1.1557084507005211E-2</v>
      </c>
      <c r="K76" s="215">
        <f t="shared" si="66"/>
        <v>2.0510793446370846E-2</v>
      </c>
      <c r="L76" s="52">
        <f t="shared" si="70"/>
        <v>0.99920349551681742</v>
      </c>
      <c r="N76" s="40">
        <f t="shared" si="71"/>
        <v>9.6258488499452355</v>
      </c>
      <c r="O76" s="143">
        <f t="shared" si="72"/>
        <v>7.4796934865900377</v>
      </c>
      <c r="P76" s="52">
        <f t="shared" si="73"/>
        <v>-0.22295751749388917</v>
      </c>
    </row>
    <row r="77" spans="1:16" ht="20.100000000000001" customHeight="1" x14ac:dyDescent="0.25">
      <c r="A77" s="38" t="s">
        <v>180</v>
      </c>
      <c r="B77" s="19">
        <v>29.25</v>
      </c>
      <c r="C77" s="140">
        <v>94.5</v>
      </c>
      <c r="D77" s="247">
        <f t="shared" si="62"/>
        <v>7.89848889080913E-3</v>
      </c>
      <c r="E77" s="215">
        <f t="shared" si="63"/>
        <v>2.433716632972353E-2</v>
      </c>
      <c r="F77" s="52">
        <f t="shared" si="64"/>
        <v>2.2307692307692308</v>
      </c>
      <c r="H77" s="19">
        <v>32.277999999999999</v>
      </c>
      <c r="I77" s="140">
        <v>61.249000000000002</v>
      </c>
      <c r="J77" s="214">
        <f t="shared" si="65"/>
        <v>8.4893626534321195E-3</v>
      </c>
      <c r="K77" s="215">
        <f t="shared" si="66"/>
        <v>1.430028330199283E-2</v>
      </c>
      <c r="L77" s="52">
        <f t="shared" si="70"/>
        <v>0.89754631637647952</v>
      </c>
      <c r="N77" s="40">
        <f t="shared" si="71"/>
        <v>11.035213675213676</v>
      </c>
      <c r="O77" s="143">
        <f t="shared" si="72"/>
        <v>6.4813756613756617</v>
      </c>
      <c r="P77" s="52">
        <f t="shared" si="73"/>
        <v>-0.4126642354072802</v>
      </c>
    </row>
    <row r="78" spans="1:16" ht="20.100000000000001" customHeight="1" x14ac:dyDescent="0.25">
      <c r="A78" s="38" t="s">
        <v>179</v>
      </c>
      <c r="B78" s="19">
        <v>70.95</v>
      </c>
      <c r="C78" s="140">
        <v>49.84</v>
      </c>
      <c r="D78" s="247">
        <f t="shared" si="62"/>
        <v>1.9158898694116504E-2</v>
      </c>
      <c r="E78" s="215">
        <f t="shared" si="63"/>
        <v>1.2835601797602337E-2</v>
      </c>
      <c r="F78" s="52">
        <f t="shared" si="64"/>
        <v>-0.2975334742776603</v>
      </c>
      <c r="H78" s="19">
        <v>81.84</v>
      </c>
      <c r="I78" s="140">
        <v>50.857999999999997</v>
      </c>
      <c r="J78" s="214">
        <f t="shared" si="65"/>
        <v>2.1524550454082803E-2</v>
      </c>
      <c r="K78" s="215">
        <f t="shared" si="66"/>
        <v>1.18742152226608E-2</v>
      </c>
      <c r="L78" s="52">
        <f t="shared" si="70"/>
        <v>-0.37856793743890527</v>
      </c>
      <c r="N78" s="40">
        <f t="shared" si="71"/>
        <v>11.534883720930234</v>
      </c>
      <c r="O78" s="143">
        <f t="shared" si="72"/>
        <v>10.204253611556982</v>
      </c>
      <c r="P78" s="52">
        <f t="shared" si="73"/>
        <v>-0.1153570457722778</v>
      </c>
    </row>
    <row r="79" spans="1:16" ht="20.100000000000001" customHeight="1" x14ac:dyDescent="0.25">
      <c r="A79" s="38" t="s">
        <v>165</v>
      </c>
      <c r="B79" s="19">
        <v>73.650000000000006</v>
      </c>
      <c r="C79" s="140">
        <v>111.2</v>
      </c>
      <c r="D79" s="247">
        <f t="shared" ref="D79:D91" si="77">B79/$B$96</f>
        <v>1.9887989976345041E-2</v>
      </c>
      <c r="E79" s="215">
        <f t="shared" ref="E79:E91" si="78">C79/$C$96</f>
        <v>2.8638020062066206E-2</v>
      </c>
      <c r="F79" s="52">
        <f t="shared" si="64"/>
        <v>0.50984385607603522</v>
      </c>
      <c r="H79" s="19">
        <v>31.198</v>
      </c>
      <c r="I79" s="140">
        <v>45.111999999999995</v>
      </c>
      <c r="J79" s="214">
        <f t="shared" ref="J79:J90" si="79">H79/$H$96</f>
        <v>8.2053143336568331E-3</v>
      </c>
      <c r="K79" s="215">
        <f t="shared" ref="K79:K90" si="80">I79/$I$96</f>
        <v>1.0532651640345156E-2</v>
      </c>
      <c r="L79" s="52">
        <f t="shared" si="70"/>
        <v>0.44599012757228007</v>
      </c>
      <c r="N79" s="40">
        <f t="shared" si="71"/>
        <v>4.2359809911744737</v>
      </c>
      <c r="O79" s="143">
        <f t="shared" si="72"/>
        <v>4.0568345323740997</v>
      </c>
      <c r="P79" s="52">
        <f t="shared" si="73"/>
        <v>-4.2291610650194059E-2</v>
      </c>
    </row>
    <row r="80" spans="1:16" ht="20.100000000000001" customHeight="1" x14ac:dyDescent="0.25">
      <c r="A80" s="38" t="s">
        <v>200</v>
      </c>
      <c r="B80" s="19">
        <v>16.73</v>
      </c>
      <c r="C80" s="140">
        <v>36.380000000000003</v>
      </c>
      <c r="D80" s="247">
        <f t="shared" si="77"/>
        <v>4.5176656117345898E-3</v>
      </c>
      <c r="E80" s="215">
        <f t="shared" si="78"/>
        <v>9.3691651965644666E-3</v>
      </c>
      <c r="F80" s="52">
        <f t="shared" si="64"/>
        <v>1.174536760310819</v>
      </c>
      <c r="H80" s="19">
        <v>38.073</v>
      </c>
      <c r="I80" s="140">
        <v>43.561999999999998</v>
      </c>
      <c r="J80" s="214">
        <f t="shared" si="79"/>
        <v>1.0013492295189327E-2</v>
      </c>
      <c r="K80" s="215">
        <f t="shared" si="80"/>
        <v>1.0170761011631399E-2</v>
      </c>
      <c r="L80" s="52">
        <f t="shared" si="70"/>
        <v>0.14417040947653184</v>
      </c>
      <c r="N80" s="40">
        <f t="shared" si="71"/>
        <v>22.757322175732217</v>
      </c>
      <c r="O80" s="143">
        <f t="shared" si="72"/>
        <v>11.974161627267728</v>
      </c>
      <c r="P80" s="52">
        <f t="shared" si="73"/>
        <v>-0.47383257420169383</v>
      </c>
    </row>
    <row r="81" spans="1:16" ht="20.100000000000001" customHeight="1" x14ac:dyDescent="0.25">
      <c r="A81" s="38" t="s">
        <v>168</v>
      </c>
      <c r="B81" s="19">
        <v>228.85999999999999</v>
      </c>
      <c r="C81" s="140">
        <v>41.54</v>
      </c>
      <c r="D81" s="247">
        <f t="shared" si="77"/>
        <v>6.1799937352156491E-2</v>
      </c>
      <c r="E81" s="215">
        <f t="shared" si="78"/>
        <v>1.0698051739012861E-2</v>
      </c>
      <c r="F81" s="52">
        <f t="shared" si="64"/>
        <v>-0.81849165428646331</v>
      </c>
      <c r="H81" s="19">
        <v>184.839</v>
      </c>
      <c r="I81" s="140">
        <v>37.355000000000004</v>
      </c>
      <c r="J81" s="214">
        <f t="shared" si="79"/>
        <v>4.8614080906429755E-2</v>
      </c>
      <c r="K81" s="215">
        <f t="shared" si="80"/>
        <v>8.7215641520015392E-3</v>
      </c>
      <c r="L81" s="52">
        <f t="shared" si="70"/>
        <v>-0.79790520398833564</v>
      </c>
      <c r="N81" s="40">
        <f t="shared" si="71"/>
        <v>8.0765096565585957</v>
      </c>
      <c r="O81" s="143">
        <f t="shared" si="72"/>
        <v>8.9925373134328375</v>
      </c>
      <c r="P81" s="52">
        <f t="shared" si="73"/>
        <v>0.1134187533757697</v>
      </c>
    </row>
    <row r="82" spans="1:16" ht="20.100000000000001" customHeight="1" x14ac:dyDescent="0.25">
      <c r="A82" s="38" t="s">
        <v>221</v>
      </c>
      <c r="B82" s="19">
        <v>5.7</v>
      </c>
      <c r="C82" s="140">
        <v>47.51</v>
      </c>
      <c r="D82" s="247">
        <f t="shared" si="77"/>
        <v>1.5391927069269074E-3</v>
      </c>
      <c r="E82" s="215">
        <f t="shared" si="78"/>
        <v>1.2235542564287459E-2</v>
      </c>
      <c r="F82" s="52">
        <f t="shared" si="64"/>
        <v>7.3350877192982447</v>
      </c>
      <c r="H82" s="19">
        <v>9.8640000000000008</v>
      </c>
      <c r="I82" s="140">
        <v>35.825000000000003</v>
      </c>
      <c r="J82" s="214">
        <f t="shared" si="79"/>
        <v>2.5943079872809481E-3</v>
      </c>
      <c r="K82" s="215">
        <f t="shared" si="80"/>
        <v>8.3643430797873137E-3</v>
      </c>
      <c r="L82" s="52">
        <f t="shared" si="70"/>
        <v>2.6318937550689374</v>
      </c>
      <c r="N82" s="40">
        <f t="shared" ref="N82:N92" si="81">(H82/B82)*10</f>
        <v>17.305263157894736</v>
      </c>
      <c r="O82" s="143">
        <f t="shared" ref="O82:O94" si="82">(I82/C82)*10</f>
        <v>7.5405177857293211</v>
      </c>
      <c r="P82" s="52">
        <f t="shared" ref="P82:P92" si="83">(O82-N82)/N82</f>
        <v>-0.56426448318474109</v>
      </c>
    </row>
    <row r="83" spans="1:16" ht="20.100000000000001" customHeight="1" x14ac:dyDescent="0.25">
      <c r="A83" s="38" t="s">
        <v>205</v>
      </c>
      <c r="B83" s="19">
        <v>11.44</v>
      </c>
      <c r="C83" s="140">
        <v>5.08</v>
      </c>
      <c r="D83" s="247">
        <f t="shared" si="77"/>
        <v>3.0891867661831263E-3</v>
      </c>
      <c r="E83" s="215">
        <f t="shared" si="78"/>
        <v>1.3082836503174131E-3</v>
      </c>
      <c r="F83" s="52">
        <f t="shared" si="64"/>
        <v>-0.55594405594405594</v>
      </c>
      <c r="H83" s="19">
        <v>37.920999999999999</v>
      </c>
      <c r="I83" s="140">
        <v>33.097000000000001</v>
      </c>
      <c r="J83" s="214">
        <f t="shared" si="79"/>
        <v>9.9735151242579898E-3</v>
      </c>
      <c r="K83" s="215">
        <f t="shared" si="80"/>
        <v>7.7274155732511016E-3</v>
      </c>
      <c r="L83" s="52">
        <f t="shared" si="70"/>
        <v>-0.12721183513093004</v>
      </c>
      <c r="N83" s="40">
        <f t="shared" si="81"/>
        <v>33.147727272727273</v>
      </c>
      <c r="O83" s="143">
        <f t="shared" si="82"/>
        <v>65.1515748031496</v>
      </c>
      <c r="P83" s="52">
        <f t="shared" si="83"/>
        <v>0.96549145789412572</v>
      </c>
    </row>
    <row r="84" spans="1:16" ht="20.100000000000001" customHeight="1" x14ac:dyDescent="0.25">
      <c r="A84" s="38" t="s">
        <v>237</v>
      </c>
      <c r="B84" s="19"/>
      <c r="C84" s="140">
        <v>27.77</v>
      </c>
      <c r="D84" s="247">
        <f t="shared" si="77"/>
        <v>0</v>
      </c>
      <c r="E84" s="215">
        <f t="shared" si="78"/>
        <v>7.1517789309674335E-3</v>
      </c>
      <c r="F84" s="52"/>
      <c r="H84" s="19"/>
      <c r="I84" s="140">
        <v>28.401999999999997</v>
      </c>
      <c r="J84" s="214">
        <f t="shared" si="79"/>
        <v>0</v>
      </c>
      <c r="K84" s="215">
        <f t="shared" si="80"/>
        <v>6.6312371849858824E-3</v>
      </c>
      <c r="L84" s="52"/>
      <c r="N84" s="40"/>
      <c r="O84" s="143">
        <f t="shared" si="82"/>
        <v>10.227583723442564</v>
      </c>
      <c r="P84" s="52"/>
    </row>
    <row r="85" spans="1:16" ht="20.100000000000001" customHeight="1" x14ac:dyDescent="0.25">
      <c r="A85" s="38" t="s">
        <v>207</v>
      </c>
      <c r="B85" s="19">
        <v>5.8199999999999994</v>
      </c>
      <c r="C85" s="140">
        <v>12.62</v>
      </c>
      <c r="D85" s="247">
        <f t="shared" si="77"/>
        <v>1.5715967639148422E-3</v>
      </c>
      <c r="E85" s="215">
        <f t="shared" si="78"/>
        <v>3.2501062336625494E-3</v>
      </c>
      <c r="F85" s="52">
        <f t="shared" si="64"/>
        <v>1.168384879725086</v>
      </c>
      <c r="H85" s="19">
        <v>3.3919999999999999</v>
      </c>
      <c r="I85" s="140">
        <v>7.0359999999999996</v>
      </c>
      <c r="J85" s="214">
        <f t="shared" si="79"/>
        <v>8.921221302571953E-4</v>
      </c>
      <c r="K85" s="215">
        <f t="shared" si="80"/>
        <v>1.642749976535479E-3</v>
      </c>
      <c r="L85" s="52">
        <f t="shared" si="70"/>
        <v>1.0742924528301887</v>
      </c>
      <c r="N85" s="40">
        <f t="shared" si="81"/>
        <v>5.8281786941580762</v>
      </c>
      <c r="O85" s="143">
        <f t="shared" si="82"/>
        <v>5.57527733755943</v>
      </c>
      <c r="P85" s="52">
        <f t="shared" si="83"/>
        <v>-4.3392862482432806E-2</v>
      </c>
    </row>
    <row r="86" spans="1:16" ht="20.100000000000001" customHeight="1" x14ac:dyDescent="0.25">
      <c r="A86" s="38" t="s">
        <v>203</v>
      </c>
      <c r="B86" s="19">
        <v>9.6300000000000008</v>
      </c>
      <c r="C86" s="140">
        <v>4.37</v>
      </c>
      <c r="D86" s="247">
        <f t="shared" si="77"/>
        <v>2.6004255732817753E-3</v>
      </c>
      <c r="E86" s="215">
        <f t="shared" si="78"/>
        <v>1.1254329826549401E-3</v>
      </c>
      <c r="F86" s="52">
        <f t="shared" si="64"/>
        <v>-0.54620976116303221</v>
      </c>
      <c r="H86" s="19">
        <v>9.9290000000000003</v>
      </c>
      <c r="I86" s="140">
        <v>4.74</v>
      </c>
      <c r="J86" s="214">
        <f t="shared" si="79"/>
        <v>2.6114034880081642E-3</v>
      </c>
      <c r="K86" s="215">
        <f t="shared" si="80"/>
        <v>1.1066848903891657E-3</v>
      </c>
      <c r="L86" s="52">
        <f t="shared" si="70"/>
        <v>-0.5226105347970591</v>
      </c>
      <c r="N86" s="40">
        <f t="shared" si="81"/>
        <v>10.310488058151609</v>
      </c>
      <c r="O86" s="143">
        <f t="shared" si="82"/>
        <v>10.846681922196797</v>
      </c>
      <c r="P86" s="52">
        <f t="shared" si="83"/>
        <v>5.2004702495268028E-2</v>
      </c>
    </row>
    <row r="87" spans="1:16" ht="20.100000000000001" customHeight="1" x14ac:dyDescent="0.25">
      <c r="A87" s="38" t="s">
        <v>170</v>
      </c>
      <c r="B87" s="19">
        <v>9.99</v>
      </c>
      <c r="C87" s="140">
        <v>9.18</v>
      </c>
      <c r="D87" s="247">
        <f t="shared" si="77"/>
        <v>2.6976377442455798E-3</v>
      </c>
      <c r="E87" s="215">
        <f t="shared" si="78"/>
        <v>2.3641818720302856E-3</v>
      </c>
      <c r="F87" s="52">
        <f t="shared" si="64"/>
        <v>-8.1081081081081127E-2</v>
      </c>
      <c r="H87" s="19">
        <v>4.4210000000000003</v>
      </c>
      <c r="I87" s="140">
        <v>4.5529999999999999</v>
      </c>
      <c r="J87" s="214">
        <f t="shared" si="79"/>
        <v>1.1627570571542043E-3</v>
      </c>
      <c r="K87" s="215">
        <f t="shared" si="80"/>
        <v>1.0630245371185383E-3</v>
      </c>
      <c r="L87" s="52">
        <f t="shared" si="70"/>
        <v>2.9857498303551156E-2</v>
      </c>
      <c r="N87" s="40">
        <f t="shared" si="81"/>
        <v>4.4254254254254253</v>
      </c>
      <c r="O87" s="143">
        <f t="shared" si="82"/>
        <v>4.9596949891067537</v>
      </c>
      <c r="P87" s="52">
        <f t="shared" si="83"/>
        <v>0.12072727756562929</v>
      </c>
    </row>
    <row r="88" spans="1:16" ht="20.100000000000001" customHeight="1" x14ac:dyDescent="0.25">
      <c r="A88" s="38" t="s">
        <v>208</v>
      </c>
      <c r="B88" s="19">
        <v>3.5</v>
      </c>
      <c r="C88" s="140">
        <v>3.69</v>
      </c>
      <c r="D88" s="247">
        <f t="shared" si="77"/>
        <v>9.4511832881476762E-4</v>
      </c>
      <c r="E88" s="215">
        <f t="shared" si="78"/>
        <v>9.5030839954158544E-4</v>
      </c>
      <c r="F88" s="52">
        <f t="shared" si="64"/>
        <v>5.428571428571427E-2</v>
      </c>
      <c r="H88" s="19">
        <v>9.8149999999999995</v>
      </c>
      <c r="I88" s="140">
        <v>4.2039999999999997</v>
      </c>
      <c r="J88" s="214">
        <f t="shared" si="79"/>
        <v>2.5814206098096616E-3</v>
      </c>
      <c r="K88" s="215">
        <f t="shared" si="80"/>
        <v>9.8154077620169877E-4</v>
      </c>
      <c r="L88" s="52">
        <f t="shared" si="70"/>
        <v>-0.57167600611309222</v>
      </c>
      <c r="N88" s="40">
        <f t="shared" si="81"/>
        <v>28.042857142857144</v>
      </c>
      <c r="O88" s="143">
        <f t="shared" si="82"/>
        <v>11.392953929539296</v>
      </c>
      <c r="P88" s="52">
        <f t="shared" si="83"/>
        <v>-0.59373062910455898</v>
      </c>
    </row>
    <row r="89" spans="1:16" ht="20.100000000000001" customHeight="1" x14ac:dyDescent="0.25">
      <c r="A89" s="38" t="s">
        <v>241</v>
      </c>
      <c r="B89" s="19"/>
      <c r="C89" s="140">
        <v>4.2600000000000007</v>
      </c>
      <c r="D89" s="247">
        <f t="shared" si="77"/>
        <v>0</v>
      </c>
      <c r="E89" s="215">
        <f t="shared" si="78"/>
        <v>1.0971040059748387E-3</v>
      </c>
      <c r="F89" s="52"/>
      <c r="H89" s="19"/>
      <c r="I89" s="140">
        <v>3.63</v>
      </c>
      <c r="J89" s="214">
        <f t="shared" si="79"/>
        <v>0</v>
      </c>
      <c r="K89" s="215">
        <f t="shared" si="80"/>
        <v>8.4752450466512056E-4</v>
      </c>
      <c r="L89" s="52"/>
      <c r="N89" s="40"/>
      <c r="O89" s="143">
        <f t="shared" si="82"/>
        <v>8.5211267605633783</v>
      </c>
      <c r="P89" s="52"/>
    </row>
    <row r="90" spans="1:16" ht="20.100000000000001" customHeight="1" x14ac:dyDescent="0.25">
      <c r="A90" s="38" t="s">
        <v>198</v>
      </c>
      <c r="B90" s="19">
        <v>4.67</v>
      </c>
      <c r="C90" s="140">
        <v>3.74</v>
      </c>
      <c r="D90" s="247">
        <f t="shared" si="77"/>
        <v>1.2610578844471328E-3</v>
      </c>
      <c r="E90" s="215">
        <f t="shared" si="78"/>
        <v>9.6318520712344988E-4</v>
      </c>
      <c r="F90" s="52">
        <f t="shared" si="64"/>
        <v>-0.19914346895074941</v>
      </c>
      <c r="H90" s="19">
        <v>4.5289999999999999</v>
      </c>
      <c r="I90" s="140">
        <v>3.0369999999999999</v>
      </c>
      <c r="J90" s="214">
        <f t="shared" si="79"/>
        <v>1.1911618891317327E-3</v>
      </c>
      <c r="K90" s="215">
        <f t="shared" si="80"/>
        <v>7.0907215445398654E-4</v>
      </c>
      <c r="L90" s="52">
        <f t="shared" si="70"/>
        <v>-0.32943254581585341</v>
      </c>
      <c r="N90" s="40">
        <f t="shared" si="81"/>
        <v>9.6980728051391871</v>
      </c>
      <c r="O90" s="143">
        <f t="shared" si="82"/>
        <v>8.120320855614974</v>
      </c>
      <c r="P90" s="52">
        <f t="shared" si="83"/>
        <v>-0.16268716282353884</v>
      </c>
    </row>
    <row r="91" spans="1:16" ht="20.100000000000001" customHeight="1" x14ac:dyDescent="0.25">
      <c r="A91" s="38" t="s">
        <v>232</v>
      </c>
      <c r="B91" s="19">
        <v>0.23</v>
      </c>
      <c r="C91" s="140">
        <v>6.98</v>
      </c>
      <c r="D91" s="247">
        <f t="shared" si="77"/>
        <v>6.2107775893541873E-5</v>
      </c>
      <c r="E91" s="215">
        <f t="shared" si="78"/>
        <v>1.7976023384282567E-3</v>
      </c>
      <c r="F91" s="52">
        <f t="shared" si="64"/>
        <v>29.34782608695652</v>
      </c>
      <c r="H91" s="19">
        <v>0.16800000000000001</v>
      </c>
      <c r="I91" s="140">
        <v>2.73</v>
      </c>
      <c r="J91" s="214">
        <f>H91/$H$96</f>
        <v>4.4185294187266749E-5</v>
      </c>
      <c r="K91" s="215">
        <f>I91/$I$96</f>
        <v>6.373944621861651E-4</v>
      </c>
      <c r="L91" s="52">
        <f t="shared" si="70"/>
        <v>15.249999999999998</v>
      </c>
      <c r="N91" s="40">
        <f t="shared" si="81"/>
        <v>7.304347826086957</v>
      </c>
      <c r="O91" s="143">
        <f t="shared" si="82"/>
        <v>3.9111747851002865</v>
      </c>
      <c r="P91" s="52">
        <f t="shared" si="83"/>
        <v>-0.46454154727793701</v>
      </c>
    </row>
    <row r="92" spans="1:16" ht="20.100000000000001" customHeight="1" x14ac:dyDescent="0.25">
      <c r="A92" s="38" t="s">
        <v>235</v>
      </c>
      <c r="B92" s="19">
        <v>1.2</v>
      </c>
      <c r="C92" s="140">
        <v>3.55</v>
      </c>
      <c r="D92" s="247">
        <f>B92/$B$96</f>
        <v>3.2404056987934889E-4</v>
      </c>
      <c r="E92" s="215">
        <f>C92/$C$96</f>
        <v>9.1425333831236539E-4</v>
      </c>
      <c r="F92" s="52">
        <f t="shared" si="64"/>
        <v>1.958333333333333</v>
      </c>
      <c r="H92" s="19">
        <v>0.61799999999999999</v>
      </c>
      <c r="I92" s="140">
        <v>2.2730000000000001</v>
      </c>
      <c r="J92" s="214">
        <f>H92/$H$96</f>
        <v>1.6253876076030268E-4</v>
      </c>
      <c r="K92" s="215">
        <f>I92/$I$96</f>
        <v>5.3069509617185105E-4</v>
      </c>
      <c r="L92" s="52">
        <f t="shared" si="70"/>
        <v>2.6779935275080908</v>
      </c>
      <c r="N92" s="40">
        <f t="shared" si="81"/>
        <v>5.15</v>
      </c>
      <c r="O92" s="143">
        <f t="shared" si="82"/>
        <v>6.4028169014084515</v>
      </c>
      <c r="P92" s="52">
        <f t="shared" si="83"/>
        <v>0.24326541774921379</v>
      </c>
    </row>
    <row r="93" spans="1:16" ht="20.100000000000001" customHeight="1" x14ac:dyDescent="0.25">
      <c r="A93" s="38" t="s">
        <v>242</v>
      </c>
      <c r="B93" s="19"/>
      <c r="C93" s="140">
        <v>0.3</v>
      </c>
      <c r="D93" s="247"/>
      <c r="E93" s="215"/>
      <c r="F93" s="52"/>
      <c r="H93" s="19"/>
      <c r="I93" s="140">
        <v>1.292</v>
      </c>
      <c r="J93" s="214"/>
      <c r="K93" s="215"/>
      <c r="L93" s="52"/>
      <c r="N93" s="40"/>
      <c r="O93" s="143">
        <f t="shared" si="82"/>
        <v>43.066666666666663</v>
      </c>
      <c r="P93" s="52"/>
    </row>
    <row r="94" spans="1:16" ht="20.100000000000001" customHeight="1" x14ac:dyDescent="0.25">
      <c r="A94" s="38" t="s">
        <v>243</v>
      </c>
      <c r="B94" s="19"/>
      <c r="C94" s="140">
        <v>2.7</v>
      </c>
      <c r="D94" s="247">
        <f>B94/$B$96</f>
        <v>0</v>
      </c>
      <c r="E94" s="215">
        <f>C94/$C$96</f>
        <v>6.9534760942067237E-4</v>
      </c>
      <c r="F94" s="52"/>
      <c r="H94" s="19"/>
      <c r="I94" s="140">
        <v>1.0189999999999999</v>
      </c>
      <c r="J94" s="214">
        <f>H94/$H$96</f>
        <v>0</v>
      </c>
      <c r="K94" s="215">
        <f>I94/$I$96</f>
        <v>2.3791390365117296E-4</v>
      </c>
      <c r="L94" s="52"/>
      <c r="N94" s="40"/>
      <c r="O94" s="143">
        <f t="shared" si="82"/>
        <v>3.7740740740740737</v>
      </c>
      <c r="P94" s="52"/>
    </row>
    <row r="95" spans="1:16" ht="20.100000000000001" customHeight="1" thickBot="1" x14ac:dyDescent="0.3">
      <c r="A95" s="8" t="s">
        <v>17</v>
      </c>
      <c r="B95" s="21">
        <f>B96-SUM(B68:B94)</f>
        <v>38.1899999999996</v>
      </c>
      <c r="C95" s="142">
        <f>C96-SUM(C68:C94)</f>
        <v>3.490000000001146</v>
      </c>
      <c r="D95" s="247">
        <f>B95/$B$96</f>
        <v>1.0312591136410171E-2</v>
      </c>
      <c r="E95" s="215">
        <f>C95/$C$96</f>
        <v>8.9880116921442336E-4</v>
      </c>
      <c r="F95" s="52">
        <f t="shared" ref="F95" si="84">(C95-B95)/B95</f>
        <v>-0.90861482063364274</v>
      </c>
      <c r="H95" s="21">
        <f>H96-SUM(H68:H94)</f>
        <v>36.507000000000971</v>
      </c>
      <c r="I95" s="142">
        <f>I96-SUM(I68:I94)</f>
        <v>2.7669999999989159</v>
      </c>
      <c r="J95" s="214">
        <f>H95/$H$96</f>
        <v>9.6016222315154168E-3</v>
      </c>
      <c r="K95" s="215">
        <f>I95/$I$96</f>
        <v>6.4603314171004687E-4</v>
      </c>
      <c r="L95" s="52">
        <f t="shared" ref="L95" si="85">(I95-H95)/H95</f>
        <v>-0.92420631659684871</v>
      </c>
      <c r="N95" s="40">
        <f t="shared" ref="N95" si="86">(H95/B95)*10</f>
        <v>9.5593087195604483</v>
      </c>
      <c r="O95" s="143">
        <f t="shared" ref="O95" si="87">(I95/C95)*10</f>
        <v>7.9283667621719411</v>
      </c>
      <c r="P95" s="52">
        <f t="shared" ref="P95" si="88">(O95-N95)/N95</f>
        <v>-0.17061296012453717</v>
      </c>
    </row>
    <row r="96" spans="1:16" ht="26.25" customHeight="1" thickBot="1" x14ac:dyDescent="0.3">
      <c r="A96" s="12" t="s">
        <v>18</v>
      </c>
      <c r="B96" s="17">
        <v>3703.24</v>
      </c>
      <c r="C96" s="145">
        <v>3882.9500000000007</v>
      </c>
      <c r="D96" s="243">
        <f>SUM(D68:D95)</f>
        <v>0.99999999999999967</v>
      </c>
      <c r="E96" s="244">
        <f>SUM(E68:E95)</f>
        <v>0.99992273915450902</v>
      </c>
      <c r="F96" s="57">
        <f>(C96-B96)/B96</f>
        <v>4.8527775677515081E-2</v>
      </c>
      <c r="G96" s="1"/>
      <c r="H96" s="17">
        <v>3802.1699999999996</v>
      </c>
      <c r="I96" s="145">
        <v>4283.061999999999</v>
      </c>
      <c r="J96" s="255">
        <f>H96/$H$96</f>
        <v>1</v>
      </c>
      <c r="K96" s="244">
        <f>I96/$I$96</f>
        <v>1</v>
      </c>
      <c r="L96" s="57">
        <f>(I96-H96)/H96</f>
        <v>0.12647830054942294</v>
      </c>
      <c r="M96" s="1"/>
      <c r="N96" s="37">
        <f t="shared" ref="N96:O96" si="89">(H96/B96)*10</f>
        <v>10.2671444464847</v>
      </c>
      <c r="O96" s="150">
        <f t="shared" si="89"/>
        <v>11.030433047038974</v>
      </c>
      <c r="P96" s="57">
        <f>(O96-N96)/N96</f>
        <v>7.43428325697328E-2</v>
      </c>
    </row>
  </sheetData>
  <mergeCells count="33"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14 J7:L14 J33:L33 D33:F33 N7:P14 N52:P52 D25:E32 J25:K31 N33:P33 D62:F62 J61:L62 J60:K60 N62:P62 D58:E61 K57:K59 D19:E19 D18:E18 J21:K24 N19:P19 J18:K19 D68:E73 N39:P47 K39:L47 D39:F47 K53:K55 D53:E55 D22:E22 D20:E20 J20:K20 D21:E21 D24:E24 D23:E23 D17:E17 J32:K32 O17 D16:E16 D15:E15 J17:K17 J15:K15 J16:K1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41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43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39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customWidth="1"/>
    <col min="18" max="19" width="9.140625" customWidth="1"/>
    <col min="20" max="20" width="11.28515625" customWidth="1"/>
  </cols>
  <sheetData>
    <row r="1" spans="1:20" ht="15.75" x14ac:dyDescent="0.25">
      <c r="A1" s="30" t="s">
        <v>46</v>
      </c>
      <c r="B1" s="4"/>
    </row>
    <row r="3" spans="1:20" ht="15.75" thickBot="1" x14ac:dyDescent="0.3"/>
    <row r="4" spans="1:20" x14ac:dyDescent="0.25">
      <c r="A4" s="328" t="s">
        <v>3</v>
      </c>
      <c r="B4" s="311"/>
      <c r="C4" s="311"/>
      <c r="D4" s="339" t="s">
        <v>1</v>
      </c>
      <c r="E4" s="358"/>
      <c r="F4" s="340" t="s">
        <v>13</v>
      </c>
      <c r="G4" s="340"/>
      <c r="H4" s="359" t="s">
        <v>34</v>
      </c>
      <c r="I4" s="358"/>
      <c r="K4" s="339" t="s">
        <v>19</v>
      </c>
      <c r="L4" s="358"/>
      <c r="M4" s="340" t="s">
        <v>13</v>
      </c>
      <c r="N4" s="340"/>
      <c r="O4" s="359" t="s">
        <v>34</v>
      </c>
      <c r="P4" s="358"/>
      <c r="R4" s="339" t="s">
        <v>22</v>
      </c>
      <c r="S4" s="340"/>
      <c r="T4" s="69" t="s">
        <v>0</v>
      </c>
    </row>
    <row r="5" spans="1:20" x14ac:dyDescent="0.25">
      <c r="A5" s="346"/>
      <c r="B5" s="312"/>
      <c r="C5" s="312"/>
      <c r="D5" s="360" t="s">
        <v>40</v>
      </c>
      <c r="E5" s="361"/>
      <c r="F5" s="362" t="str">
        <f>D5</f>
        <v>jan - mar</v>
      </c>
      <c r="G5" s="362"/>
      <c r="H5" s="360" t="str">
        <f>F5</f>
        <v>jan - mar</v>
      </c>
      <c r="I5" s="361"/>
      <c r="K5" s="360" t="str">
        <f>D5</f>
        <v>jan - mar</v>
      </c>
      <c r="L5" s="361"/>
      <c r="M5" s="362" t="str">
        <f>D5</f>
        <v>jan - mar</v>
      </c>
      <c r="N5" s="362"/>
      <c r="O5" s="360" t="str">
        <f>D5</f>
        <v>jan - mar</v>
      </c>
      <c r="P5" s="361"/>
      <c r="R5" s="360" t="str">
        <f>D5</f>
        <v>jan - mar</v>
      </c>
      <c r="S5" s="362"/>
      <c r="T5" s="67" t="s">
        <v>35</v>
      </c>
    </row>
    <row r="6" spans="1:20" ht="15.75" thickBot="1" x14ac:dyDescent="0.3">
      <c r="A6" s="346"/>
      <c r="B6" s="312"/>
      <c r="C6" s="312"/>
      <c r="D6" s="16">
        <v>2016</v>
      </c>
      <c r="E6" s="67">
        <v>2017</v>
      </c>
      <c r="F6" s="68">
        <f>D6</f>
        <v>2016</v>
      </c>
      <c r="G6" s="68">
        <f>E6</f>
        <v>2017</v>
      </c>
      <c r="H6" s="16" t="s">
        <v>1</v>
      </c>
      <c r="I6" s="67" t="s">
        <v>14</v>
      </c>
      <c r="K6" s="16">
        <f>D6</f>
        <v>2016</v>
      </c>
      <c r="L6" s="67">
        <f>E6</f>
        <v>2017</v>
      </c>
      <c r="M6" s="68">
        <f>F6</f>
        <v>2016</v>
      </c>
      <c r="N6" s="67">
        <f>G6</f>
        <v>2017</v>
      </c>
      <c r="O6" s="68">
        <v>1000</v>
      </c>
      <c r="P6" s="67" t="s">
        <v>14</v>
      </c>
      <c r="R6" s="16">
        <f>D6</f>
        <v>2016</v>
      </c>
      <c r="S6" s="68">
        <f>E6</f>
        <v>2017</v>
      </c>
      <c r="T6" s="67" t="s">
        <v>23</v>
      </c>
    </row>
    <row r="7" spans="1:20" ht="24" customHeight="1" thickBot="1" x14ac:dyDescent="0.3">
      <c r="A7" s="72" t="s">
        <v>29</v>
      </c>
      <c r="B7" s="13"/>
      <c r="C7" s="13"/>
      <c r="D7" s="17">
        <v>102240.55999999995</v>
      </c>
      <c r="E7" s="18">
        <v>116110.23999999989</v>
      </c>
      <c r="F7" s="14">
        <f>D7/D17</f>
        <v>0.22691739095878957</v>
      </c>
      <c r="G7" s="14">
        <f>E7/E17</f>
        <v>0.24204639705687503</v>
      </c>
      <c r="H7" s="80">
        <f t="shared" ref="H7:H19" si="0">(E7-D7)/D7</f>
        <v>0.13565731643097359</v>
      </c>
      <c r="I7" s="83">
        <f t="shared" ref="I7:I19" si="1">(G7-F7)/F7</f>
        <v>6.667186694753173E-2</v>
      </c>
      <c r="J7" s="1"/>
      <c r="K7" s="17">
        <v>22007.724999999995</v>
      </c>
      <c r="L7" s="18">
        <v>23490.648999999994</v>
      </c>
      <c r="M7" s="14">
        <f>K7/K17</f>
        <v>0.26542612974161889</v>
      </c>
      <c r="N7" s="14">
        <f>L7/L17</f>
        <v>0.24583232837712149</v>
      </c>
      <c r="O7" s="80">
        <f t="shared" ref="O7:O8" si="2">(L7-K7)/K7</f>
        <v>6.7381976101573399E-2</v>
      </c>
      <c r="P7" s="83">
        <f t="shared" ref="P7:P8" si="3">(N7-M7)/M7</f>
        <v>-7.3820167530495723E-2</v>
      </c>
      <c r="Q7" s="1"/>
      <c r="R7" s="24">
        <f>(K7/D7)*10</f>
        <v>2.1525434719841132</v>
      </c>
      <c r="S7" s="62">
        <f>(L7/E7)*10</f>
        <v>2.0231332740333681</v>
      </c>
      <c r="T7" s="50">
        <f>(S7-R7)/R7</f>
        <v>-6.0119667563071758E-2</v>
      </c>
    </row>
    <row r="8" spans="1:20" s="3" customFormat="1" ht="24" customHeight="1" x14ac:dyDescent="0.25">
      <c r="A8" s="73" t="s">
        <v>44</v>
      </c>
      <c r="C8"/>
      <c r="D8" s="19">
        <v>91846.879999999946</v>
      </c>
      <c r="E8" s="20">
        <v>93732.72999999988</v>
      </c>
      <c r="F8" s="47">
        <f>D8/D7</f>
        <v>0.89834093240490842</v>
      </c>
      <c r="G8" s="47">
        <f>E8/E7</f>
        <v>0.80727358758366163</v>
      </c>
      <c r="H8" s="81">
        <f t="shared" ref="H8:H16" si="4">(E8-D8)/D8</f>
        <v>2.0532542858286904E-2</v>
      </c>
      <c r="I8" s="84">
        <f t="shared" ref="I8:I16" si="5">(G8-F8)/F8</f>
        <v>-0.10137281018405168</v>
      </c>
      <c r="K8" s="19">
        <v>21170.067999999996</v>
      </c>
      <c r="L8" s="20">
        <v>22123.445999999996</v>
      </c>
      <c r="M8" s="47">
        <f>K8/K7</f>
        <v>0.96193804675403749</v>
      </c>
      <c r="N8" s="47">
        <f>L8/L7</f>
        <v>0.94179798948934967</v>
      </c>
      <c r="O8" s="81">
        <f t="shared" si="2"/>
        <v>4.5034243631149454E-2</v>
      </c>
      <c r="P8" s="84">
        <f t="shared" si="3"/>
        <v>-2.093695881210687E-2</v>
      </c>
      <c r="R8" s="27">
        <f t="shared" ref="R8:R21" si="6">(K8/D8)*10</f>
        <v>2.3049305539828908</v>
      </c>
      <c r="S8" s="28">
        <f t="shared" ref="S8:S21" si="7">(L8/E8)*10</f>
        <v>2.3602690330261398</v>
      </c>
      <c r="T8" s="49">
        <f t="shared" ref="T8:T21" si="8">(S8-R8)/R8</f>
        <v>2.4008740284007589E-2</v>
      </c>
    </row>
    <row r="9" spans="1:20" s="3" customFormat="1" ht="24" customHeight="1" x14ac:dyDescent="0.25">
      <c r="A9" s="77" t="s">
        <v>43</v>
      </c>
      <c r="B9" s="70"/>
      <c r="C9" s="71"/>
      <c r="D9" s="78">
        <v>10394</v>
      </c>
      <c r="E9" s="79">
        <f>E10+E11</f>
        <v>22377.510000000002</v>
      </c>
      <c r="F9" s="45">
        <f>D9/D7</f>
        <v>0.10166219746840202</v>
      </c>
      <c r="G9" s="45">
        <f>E9/E7</f>
        <v>0.19272641241633834</v>
      </c>
      <c r="H9" s="82">
        <f t="shared" si="4"/>
        <v>1.1529257263806043</v>
      </c>
      <c r="I9" s="85">
        <f t="shared" si="5"/>
        <v>0.89575296634956469</v>
      </c>
      <c r="K9" s="78">
        <v>838</v>
      </c>
      <c r="L9" s="79">
        <f>L10+L11</f>
        <v>1367.203</v>
      </c>
      <c r="M9" s="45">
        <f>K9/K7</f>
        <v>3.8077538682439925E-2</v>
      </c>
      <c r="N9" s="45">
        <f>L9/L7</f>
        <v>5.8202010510650444E-2</v>
      </c>
      <c r="O9" s="82">
        <f t="shared" ref="O9:O21" si="9">(L9-K9)/K9</f>
        <v>0.63150715990453454</v>
      </c>
      <c r="P9" s="85">
        <f t="shared" ref="P9:P21" si="10">(N9-M9)/M9</f>
        <v>0.52851293766766616</v>
      </c>
      <c r="R9" s="63">
        <f t="shared" si="6"/>
        <v>0.80623436598037335</v>
      </c>
      <c r="S9" s="64">
        <f t="shared" si="7"/>
        <v>0.61097190884955466</v>
      </c>
      <c r="T9" s="51">
        <f t="shared" si="8"/>
        <v>-0.24219068966798679</v>
      </c>
    </row>
    <row r="10" spans="1:20" s="3" customFormat="1" ht="24" customHeight="1" x14ac:dyDescent="0.25">
      <c r="A10" s="46"/>
      <c r="B10" s="74" t="s">
        <v>42</v>
      </c>
      <c r="C10"/>
      <c r="D10" s="19"/>
      <c r="E10" s="20">
        <v>12839.370000000004</v>
      </c>
      <c r="F10" s="47"/>
      <c r="G10" s="47">
        <f>E10/E9</f>
        <v>0.57376222823719003</v>
      </c>
      <c r="H10" s="86" t="e">
        <f t="shared" si="4"/>
        <v>#DIV/0!</v>
      </c>
      <c r="I10" s="87" t="e">
        <f t="shared" si="5"/>
        <v>#DIV/0!</v>
      </c>
      <c r="K10" s="19"/>
      <c r="L10" s="20">
        <v>703.62100000000021</v>
      </c>
      <c r="M10" s="47"/>
      <c r="N10" s="47">
        <f>L10/L9</f>
        <v>0.51464266827969241</v>
      </c>
      <c r="O10" s="86" t="e">
        <f t="shared" si="9"/>
        <v>#DIV/0!</v>
      </c>
      <c r="P10" s="87" t="e">
        <f t="shared" si="10"/>
        <v>#DIV/0!</v>
      </c>
      <c r="R10" s="88" t="e">
        <f t="shared" si="6"/>
        <v>#DIV/0!</v>
      </c>
      <c r="S10" s="89">
        <f t="shared" si="7"/>
        <v>0.54801832177123955</v>
      </c>
      <c r="T10" s="90" t="e">
        <f t="shared" si="8"/>
        <v>#DIV/0!</v>
      </c>
    </row>
    <row r="11" spans="1:20" s="3" customFormat="1" ht="24" customHeight="1" thickBot="1" x14ac:dyDescent="0.3">
      <c r="A11" s="46"/>
      <c r="B11" s="74" t="s">
        <v>45</v>
      </c>
      <c r="C11"/>
      <c r="D11" s="19"/>
      <c r="E11" s="20">
        <v>9538.1399999999976</v>
      </c>
      <c r="F11" s="47">
        <f>D11/D9</f>
        <v>0</v>
      </c>
      <c r="G11" s="47">
        <f>E11/E9</f>
        <v>0.42623777176280991</v>
      </c>
      <c r="H11" s="86" t="e">
        <f t="shared" si="4"/>
        <v>#DIV/0!</v>
      </c>
      <c r="I11" s="87" t="e">
        <f t="shared" si="5"/>
        <v>#DIV/0!</v>
      </c>
      <c r="K11" s="19"/>
      <c r="L11" s="20">
        <v>663.58199999999977</v>
      </c>
      <c r="M11" s="47">
        <f>K11/K9</f>
        <v>0</v>
      </c>
      <c r="N11" s="47">
        <f>L11/L9</f>
        <v>0.48535733172030765</v>
      </c>
      <c r="O11" s="86" t="e">
        <f t="shared" si="9"/>
        <v>#DIV/0!</v>
      </c>
      <c r="P11" s="87" t="e">
        <f t="shared" si="10"/>
        <v>#DIV/0!</v>
      </c>
      <c r="R11" s="65" t="e">
        <f t="shared" si="6"/>
        <v>#DIV/0!</v>
      </c>
      <c r="S11" s="62">
        <f t="shared" si="7"/>
        <v>0.69571425875485149</v>
      </c>
      <c r="T11" s="66" t="e">
        <f t="shared" si="8"/>
        <v>#DIV/0!</v>
      </c>
    </row>
    <row r="12" spans="1:20" s="3" customFormat="1" ht="24" customHeight="1" thickBot="1" x14ac:dyDescent="0.3">
      <c r="A12" s="72" t="s">
        <v>30</v>
      </c>
      <c r="B12" s="13"/>
      <c r="C12" s="13"/>
      <c r="D12" s="17">
        <v>348322.35000000021</v>
      </c>
      <c r="E12" s="18">
        <v>363592.17000000027</v>
      </c>
      <c r="F12" s="14">
        <f>D12/D17</f>
        <v>0.77308260904121051</v>
      </c>
      <c r="G12" s="14">
        <f>E12/E17</f>
        <v>0.75795360294312497</v>
      </c>
      <c r="H12" s="80">
        <f t="shared" si="4"/>
        <v>4.3838186094001884E-2</v>
      </c>
      <c r="I12" s="83">
        <f t="shared" si="5"/>
        <v>-1.9569714699505112E-2</v>
      </c>
      <c r="K12" s="17">
        <v>60906.964000000051</v>
      </c>
      <c r="L12" s="18">
        <v>72064.923999999955</v>
      </c>
      <c r="M12" s="14">
        <f>K12/K17</f>
        <v>0.73457387025838095</v>
      </c>
      <c r="N12" s="14">
        <f>L12/L17</f>
        <v>0.75416767162287834</v>
      </c>
      <c r="O12" s="80">
        <f t="shared" si="9"/>
        <v>0.18319678518206711</v>
      </c>
      <c r="P12" s="83">
        <f t="shared" si="10"/>
        <v>2.6673697714847143E-2</v>
      </c>
      <c r="R12" s="24">
        <f t="shared" si="6"/>
        <v>1.7485804169614729</v>
      </c>
      <c r="S12" s="62">
        <f t="shared" si="7"/>
        <v>1.9820262906101607</v>
      </c>
      <c r="T12" s="50">
        <f t="shared" si="8"/>
        <v>0.13350594081017397</v>
      </c>
    </row>
    <row r="13" spans="1:20" s="3" customFormat="1" ht="24" customHeight="1" thickBot="1" x14ac:dyDescent="0.3">
      <c r="A13" s="73" t="s">
        <v>44</v>
      </c>
      <c r="C13"/>
      <c r="D13" s="19">
        <v>218123.43000000023</v>
      </c>
      <c r="E13" s="20">
        <v>247746.21000000031</v>
      </c>
      <c r="F13" s="47">
        <f>D13/D12</f>
        <v>0.6262114102066666</v>
      </c>
      <c r="G13" s="47">
        <f>E13/E12</f>
        <v>0.68138488790889018</v>
      </c>
      <c r="H13" s="81">
        <f t="shared" si="4"/>
        <v>0.13580741876285393</v>
      </c>
      <c r="I13" s="84">
        <f t="shared" si="5"/>
        <v>8.8106790778556487E-2</v>
      </c>
      <c r="K13" s="19">
        <v>52022.001000000055</v>
      </c>
      <c r="L13" s="20">
        <v>62649.965999999964</v>
      </c>
      <c r="M13" s="47">
        <f>K13/K12</f>
        <v>0.85412237917490041</v>
      </c>
      <c r="N13" s="47">
        <f>L13/L12</f>
        <v>0.86935450039467188</v>
      </c>
      <c r="O13" s="81">
        <f t="shared" si="9"/>
        <v>0.20429750481916098</v>
      </c>
      <c r="P13" s="84">
        <f t="shared" si="10"/>
        <v>1.7833651934616213E-2</v>
      </c>
      <c r="R13" s="24">
        <f t="shared" si="6"/>
        <v>2.384979962950335</v>
      </c>
      <c r="S13" s="62">
        <f t="shared" si="7"/>
        <v>2.5287961418259393</v>
      </c>
      <c r="T13" s="50">
        <f t="shared" si="8"/>
        <v>6.0300791247611465E-2</v>
      </c>
    </row>
    <row r="14" spans="1:20" s="3" customFormat="1" ht="24" customHeight="1" thickBot="1" x14ac:dyDescent="0.3">
      <c r="A14" s="77" t="s">
        <v>43</v>
      </c>
      <c r="B14" s="70"/>
      <c r="C14" s="71"/>
      <c r="D14" s="78">
        <v>130199</v>
      </c>
      <c r="E14" s="79">
        <f>E15+E16</f>
        <v>115845.96000000002</v>
      </c>
      <c r="F14" s="45">
        <f>D14/D12</f>
        <v>0.37378881946564702</v>
      </c>
      <c r="G14" s="45">
        <f>E14/E12</f>
        <v>0.31861511209111004</v>
      </c>
      <c r="H14" s="82">
        <f t="shared" ref="H14" si="11">(E14-D14)/D14</f>
        <v>-0.11023924914937887</v>
      </c>
      <c r="I14" s="85">
        <f t="shared" ref="I14" si="12">(G14-F14)/F14</f>
        <v>-0.14760662839892058</v>
      </c>
      <c r="K14" s="78">
        <v>8885</v>
      </c>
      <c r="L14" s="79">
        <f>L15+L16</f>
        <v>9414.9579999999987</v>
      </c>
      <c r="M14" s="45">
        <f>K14/K12</f>
        <v>0.14587822830899916</v>
      </c>
      <c r="N14" s="45">
        <f>L14/L12</f>
        <v>0.13064549960532817</v>
      </c>
      <c r="O14" s="82">
        <f t="shared" si="9"/>
        <v>5.9646370287000421E-2</v>
      </c>
      <c r="P14" s="85">
        <f t="shared" si="10"/>
        <v>-0.10442085073452516</v>
      </c>
      <c r="R14" s="24">
        <f t="shared" si="6"/>
        <v>0.68241691564451346</v>
      </c>
      <c r="S14" s="62">
        <f t="shared" si="7"/>
        <v>0.81271353787391432</v>
      </c>
      <c r="T14" s="50">
        <f t="shared" si="8"/>
        <v>0.19093404521829782</v>
      </c>
    </row>
    <row r="15" spans="1:20" ht="24" customHeight="1" x14ac:dyDescent="0.25">
      <c r="A15" s="46"/>
      <c r="B15" s="74" t="s">
        <v>42</v>
      </c>
      <c r="D15" s="19"/>
      <c r="E15" s="20">
        <v>58021.209999999992</v>
      </c>
      <c r="F15" s="2"/>
      <c r="G15" s="2">
        <f>E15/E14</f>
        <v>0.50084793634581626</v>
      </c>
      <c r="H15" s="86" t="e">
        <f t="shared" si="4"/>
        <v>#DIV/0!</v>
      </c>
      <c r="I15" s="87" t="e">
        <f t="shared" si="5"/>
        <v>#DIV/0!</v>
      </c>
      <c r="K15" s="19"/>
      <c r="L15" s="20">
        <v>5766.0809999999992</v>
      </c>
      <c r="M15" s="2"/>
      <c r="N15" s="2">
        <f>L15/L14</f>
        <v>0.61243831358567935</v>
      </c>
      <c r="O15" s="86" t="e">
        <f t="shared" si="9"/>
        <v>#DIV/0!</v>
      </c>
      <c r="P15" s="87" t="e">
        <f t="shared" si="10"/>
        <v>#DIV/0!</v>
      </c>
      <c r="R15" s="93" t="e">
        <f t="shared" si="6"/>
        <v>#DIV/0!</v>
      </c>
      <c r="S15" s="94">
        <f t="shared" si="7"/>
        <v>0.99378847838574891</v>
      </c>
      <c r="T15" s="95" t="e">
        <f t="shared" si="8"/>
        <v>#DIV/0!</v>
      </c>
    </row>
    <row r="16" spans="1:20" ht="24" customHeight="1" thickBot="1" x14ac:dyDescent="0.3">
      <c r="A16" s="46"/>
      <c r="B16" s="74" t="s">
        <v>45</v>
      </c>
      <c r="D16" s="19"/>
      <c r="E16" s="20">
        <v>57824.750000000022</v>
      </c>
      <c r="F16" s="2">
        <f>D16/D14</f>
        <v>0</v>
      </c>
      <c r="G16" s="2">
        <f>E16/E14</f>
        <v>0.49915206365418363</v>
      </c>
      <c r="H16" s="86" t="e">
        <f t="shared" si="4"/>
        <v>#DIV/0!</v>
      </c>
      <c r="I16" s="87" t="e">
        <f t="shared" si="5"/>
        <v>#DIV/0!</v>
      </c>
      <c r="K16" s="19"/>
      <c r="L16" s="20">
        <v>3648.8769999999986</v>
      </c>
      <c r="M16" s="2">
        <f>K16/K14</f>
        <v>0</v>
      </c>
      <c r="N16" s="2">
        <f>L16/L14</f>
        <v>0.38756168641432059</v>
      </c>
      <c r="O16" s="86" t="e">
        <f t="shared" si="9"/>
        <v>#DIV/0!</v>
      </c>
      <c r="P16" s="87" t="e">
        <f t="shared" si="10"/>
        <v>#DIV/0!</v>
      </c>
      <c r="R16" s="65" t="e">
        <f t="shared" si="6"/>
        <v>#DIV/0!</v>
      </c>
      <c r="S16" s="62">
        <f t="shared" si="7"/>
        <v>0.63102339396192753</v>
      </c>
      <c r="T16" s="66" t="e">
        <f t="shared" si="8"/>
        <v>#DIV/0!</v>
      </c>
    </row>
    <row r="17" spans="1:20" ht="24" customHeight="1" thickBot="1" x14ac:dyDescent="0.3">
      <c r="A17" s="72" t="s">
        <v>12</v>
      </c>
      <c r="B17" s="13"/>
      <c r="C17" s="13"/>
      <c r="D17" s="17">
        <f>D7+D12</f>
        <v>450562.91000000015</v>
      </c>
      <c r="E17" s="18">
        <f>E7+E12</f>
        <v>479702.41000000015</v>
      </c>
      <c r="F17" s="14">
        <f>F7+F12</f>
        <v>1</v>
      </c>
      <c r="G17" s="14">
        <f>G7+G12</f>
        <v>1</v>
      </c>
      <c r="H17" s="80">
        <f t="shared" si="0"/>
        <v>6.467354359017255E-2</v>
      </c>
      <c r="I17" s="83">
        <f t="shared" si="1"/>
        <v>0</v>
      </c>
      <c r="J17" s="1"/>
      <c r="K17" s="17">
        <v>82914.689000000057</v>
      </c>
      <c r="L17" s="18">
        <v>95555.57299999996</v>
      </c>
      <c r="M17" s="14">
        <f>M7+M12</f>
        <v>0.99999999999999978</v>
      </c>
      <c r="N17" s="14">
        <f>N7+N12</f>
        <v>0.99999999999999978</v>
      </c>
      <c r="O17" s="80">
        <f t="shared" si="9"/>
        <v>0.15245650864106713</v>
      </c>
      <c r="P17" s="83">
        <f t="shared" si="10"/>
        <v>0</v>
      </c>
      <c r="R17" s="24">
        <f t="shared" si="6"/>
        <v>1.8402466594509528</v>
      </c>
      <c r="S17" s="62">
        <f t="shared" si="7"/>
        <v>1.9919760878416251</v>
      </c>
      <c r="T17" s="50">
        <f t="shared" si="8"/>
        <v>8.2450593028622343E-2</v>
      </c>
    </row>
    <row r="18" spans="1:20" s="3" customFormat="1" ht="24" customHeight="1" x14ac:dyDescent="0.25">
      <c r="A18" s="73" t="s">
        <v>44</v>
      </c>
      <c r="C18"/>
      <c r="D18" s="19">
        <f t="shared" ref="D18:E21" si="13">D8+D13</f>
        <v>309970.31000000017</v>
      </c>
      <c r="E18" s="20">
        <f t="shared" si="13"/>
        <v>341478.94000000018</v>
      </c>
      <c r="F18" s="47">
        <f>D18/D17</f>
        <v>0.68796233138675367</v>
      </c>
      <c r="G18" s="47">
        <f>E18/E17</f>
        <v>0.7118557940953435</v>
      </c>
      <c r="H18" s="81">
        <f t="shared" si="0"/>
        <v>0.1016504774279833</v>
      </c>
      <c r="I18" s="84">
        <f t="shared" si="1"/>
        <v>3.4730771756684417E-2</v>
      </c>
      <c r="K18" s="19">
        <f t="shared" ref="K18:L21" si="14">K8+K13</f>
        <v>73192.069000000047</v>
      </c>
      <c r="L18" s="20">
        <f t="shared" si="14"/>
        <v>84773.411999999953</v>
      </c>
      <c r="M18" s="47">
        <f>K18/K17</f>
        <v>0.8827394745459396</v>
      </c>
      <c r="N18" s="47">
        <f>L18/L17</f>
        <v>0.88716345199457902</v>
      </c>
      <c r="O18" s="81">
        <f t="shared" si="9"/>
        <v>0.15823221229064993</v>
      </c>
      <c r="P18" s="84">
        <f t="shared" si="10"/>
        <v>5.0116456510739104E-3</v>
      </c>
      <c r="R18" s="96">
        <f t="shared" si="6"/>
        <v>2.3612606317037268</v>
      </c>
      <c r="S18" s="97">
        <f t="shared" si="7"/>
        <v>2.4825370489904857</v>
      </c>
      <c r="T18" s="98">
        <f t="shared" si="8"/>
        <v>5.1360877176550378E-2</v>
      </c>
    </row>
    <row r="19" spans="1:20" s="3" customFormat="1" ht="24" customHeight="1" x14ac:dyDescent="0.25">
      <c r="A19" s="77" t="s">
        <v>43</v>
      </c>
      <c r="B19" s="70"/>
      <c r="C19" s="71"/>
      <c r="D19" s="78">
        <f t="shared" si="13"/>
        <v>140593</v>
      </c>
      <c r="E19" s="79">
        <f t="shared" si="13"/>
        <v>138223.47000000003</v>
      </c>
      <c r="F19" s="45">
        <f>D19/D17</f>
        <v>0.31203855639160344</v>
      </c>
      <c r="G19" s="45">
        <f>E19/E17</f>
        <v>0.28814420590465656</v>
      </c>
      <c r="H19" s="82">
        <f t="shared" si="0"/>
        <v>-1.6853826292916218E-2</v>
      </c>
      <c r="I19" s="85">
        <f t="shared" si="1"/>
        <v>-7.657499369071509E-2</v>
      </c>
      <c r="K19" s="78">
        <f t="shared" si="14"/>
        <v>9723</v>
      </c>
      <c r="L19" s="79">
        <f t="shared" si="14"/>
        <v>10782.160999999998</v>
      </c>
      <c r="M19" s="45">
        <f>K19/K17</f>
        <v>0.11726510847794404</v>
      </c>
      <c r="N19" s="45">
        <f>L19/L17</f>
        <v>0.11283654800542092</v>
      </c>
      <c r="O19" s="82">
        <f t="shared" si="9"/>
        <v>0.10893355960094603</v>
      </c>
      <c r="P19" s="85">
        <f t="shared" si="10"/>
        <v>-3.7765372240763907E-2</v>
      </c>
      <c r="R19" s="43">
        <f t="shared" si="6"/>
        <v>0.69157070408910826</v>
      </c>
      <c r="S19" s="44">
        <f t="shared" si="7"/>
        <v>0.78005283762591082</v>
      </c>
      <c r="T19" s="51">
        <f t="shared" si="8"/>
        <v>0.12794372724817119</v>
      </c>
    </row>
    <row r="20" spans="1:20" ht="24" customHeight="1" x14ac:dyDescent="0.25">
      <c r="A20" s="46"/>
      <c r="B20" s="74" t="s">
        <v>42</v>
      </c>
      <c r="D20" s="19">
        <f t="shared" si="13"/>
        <v>0</v>
      </c>
      <c r="E20" s="20">
        <f t="shared" si="13"/>
        <v>70860.58</v>
      </c>
      <c r="F20" s="2">
        <f>D20/D19</f>
        <v>0</v>
      </c>
      <c r="G20" s="2">
        <f>E20/E19</f>
        <v>0.51265230137834039</v>
      </c>
      <c r="H20" s="86" t="e">
        <f t="shared" ref="H20:H21" si="15">(E20-D20)/D20</f>
        <v>#DIV/0!</v>
      </c>
      <c r="I20" s="87" t="e">
        <f t="shared" ref="I20:I21" si="16">(G20-F20)/F20</f>
        <v>#DIV/0!</v>
      </c>
      <c r="K20" s="19">
        <f t="shared" si="14"/>
        <v>0</v>
      </c>
      <c r="L20" s="20">
        <f t="shared" si="14"/>
        <v>6469.7019999999993</v>
      </c>
      <c r="M20" s="2">
        <f>K20/K19</f>
        <v>0</v>
      </c>
      <c r="N20" s="2">
        <f>L20/L19</f>
        <v>0.60003759914176757</v>
      </c>
      <c r="O20" s="86" t="e">
        <f t="shared" si="9"/>
        <v>#DIV/0!</v>
      </c>
      <c r="P20" s="87" t="e">
        <f t="shared" si="10"/>
        <v>#DIV/0!</v>
      </c>
      <c r="R20" s="88" t="e">
        <f t="shared" si="6"/>
        <v>#DIV/0!</v>
      </c>
      <c r="S20" s="89">
        <f t="shared" si="7"/>
        <v>0.9130184934980774</v>
      </c>
      <c r="T20" s="90" t="e">
        <f t="shared" si="8"/>
        <v>#DIV/0!</v>
      </c>
    </row>
    <row r="21" spans="1:20" ht="24" customHeight="1" thickBot="1" x14ac:dyDescent="0.3">
      <c r="A21" s="75"/>
      <c r="B21" s="76" t="s">
        <v>45</v>
      </c>
      <c r="C21" s="10"/>
      <c r="D21" s="21">
        <f t="shared" si="13"/>
        <v>0</v>
      </c>
      <c r="E21" s="22">
        <f t="shared" si="13"/>
        <v>67362.890000000014</v>
      </c>
      <c r="F21" s="11">
        <f>D21/D19</f>
        <v>0</v>
      </c>
      <c r="G21" s="11">
        <f>E21/E19</f>
        <v>0.48734769862165955</v>
      </c>
      <c r="H21" s="91" t="e">
        <f t="shared" si="15"/>
        <v>#DIV/0!</v>
      </c>
      <c r="I21" s="92" t="e">
        <f t="shared" si="16"/>
        <v>#DIV/0!</v>
      </c>
      <c r="K21" s="21">
        <f t="shared" si="14"/>
        <v>0</v>
      </c>
      <c r="L21" s="22">
        <f t="shared" si="14"/>
        <v>4312.458999999998</v>
      </c>
      <c r="M21" s="11">
        <f>K21/K19</f>
        <v>0</v>
      </c>
      <c r="N21" s="11">
        <f>L21/L19</f>
        <v>0.39996240085823231</v>
      </c>
      <c r="O21" s="91" t="e">
        <f t="shared" si="9"/>
        <v>#DIV/0!</v>
      </c>
      <c r="P21" s="92" t="e">
        <f t="shared" si="10"/>
        <v>#DIV/0!</v>
      </c>
      <c r="R21" s="65" t="e">
        <f t="shared" si="6"/>
        <v>#DIV/0!</v>
      </c>
      <c r="S21" s="62">
        <f t="shared" si="7"/>
        <v>0.64018319285291903</v>
      </c>
      <c r="T21" s="66" t="e">
        <f t="shared" si="8"/>
        <v>#DIV/0!</v>
      </c>
    </row>
    <row r="22" spans="1:20" ht="24" customHeight="1" thickBot="1" x14ac:dyDescent="0.3">
      <c r="J22" s="1"/>
    </row>
    <row r="23" spans="1:20" s="42" customFormat="1" ht="15" customHeight="1" x14ac:dyDescent="0.25">
      <c r="A23" s="328" t="s">
        <v>2</v>
      </c>
      <c r="B23" s="311"/>
      <c r="C23" s="311"/>
      <c r="D23" s="339" t="s">
        <v>1</v>
      </c>
      <c r="E23" s="358"/>
      <c r="F23" s="340" t="s">
        <v>13</v>
      </c>
      <c r="G23" s="340"/>
      <c r="H23" s="359" t="s">
        <v>34</v>
      </c>
      <c r="I23" s="358"/>
      <c r="J23"/>
      <c r="K23" s="339" t="s">
        <v>19</v>
      </c>
      <c r="L23" s="358"/>
      <c r="M23" s="340" t="s">
        <v>13</v>
      </c>
      <c r="N23" s="340"/>
      <c r="O23" s="359" t="s">
        <v>34</v>
      </c>
      <c r="P23" s="358"/>
      <c r="Q23"/>
      <c r="R23" s="339" t="s">
        <v>22</v>
      </c>
      <c r="S23" s="340"/>
      <c r="T23" s="69" t="s">
        <v>0</v>
      </c>
    </row>
    <row r="24" spans="1:20" s="3" customFormat="1" ht="15" customHeight="1" x14ac:dyDescent="0.25">
      <c r="A24" s="346"/>
      <c r="B24" s="312"/>
      <c r="C24" s="312"/>
      <c r="D24" s="360" t="s">
        <v>40</v>
      </c>
      <c r="E24" s="361"/>
      <c r="F24" s="362" t="str">
        <f>D24</f>
        <v>jan - mar</v>
      </c>
      <c r="G24" s="362"/>
      <c r="H24" s="360" t="str">
        <f>F24</f>
        <v>jan - mar</v>
      </c>
      <c r="I24" s="361"/>
      <c r="J24"/>
      <c r="K24" s="360" t="str">
        <f>D24</f>
        <v>jan - mar</v>
      </c>
      <c r="L24" s="361"/>
      <c r="M24" s="362" t="str">
        <f>D24</f>
        <v>jan - mar</v>
      </c>
      <c r="N24" s="362"/>
      <c r="O24" s="360" t="str">
        <f>D24</f>
        <v>jan - mar</v>
      </c>
      <c r="P24" s="361"/>
      <c r="Q24"/>
      <c r="R24" s="360" t="str">
        <f>D24</f>
        <v>jan - mar</v>
      </c>
      <c r="S24" s="362"/>
      <c r="T24" s="67" t="s">
        <v>35</v>
      </c>
    </row>
    <row r="25" spans="1:20" ht="15.75" customHeight="1" thickBot="1" x14ac:dyDescent="0.3">
      <c r="A25" s="346"/>
      <c r="B25" s="312"/>
      <c r="C25" s="312"/>
      <c r="D25" s="16">
        <v>2016</v>
      </c>
      <c r="E25" s="67">
        <v>2017</v>
      </c>
      <c r="F25" s="68">
        <f>D25</f>
        <v>2016</v>
      </c>
      <c r="G25" s="68">
        <f>E25</f>
        <v>2017</v>
      </c>
      <c r="H25" s="16" t="s">
        <v>1</v>
      </c>
      <c r="I25" s="67" t="s">
        <v>14</v>
      </c>
      <c r="K25" s="16">
        <f>D25</f>
        <v>2016</v>
      </c>
      <c r="L25" s="67">
        <f>E25</f>
        <v>2017</v>
      </c>
      <c r="M25" s="68">
        <f>F25</f>
        <v>2016</v>
      </c>
      <c r="N25" s="67">
        <f>G25</f>
        <v>2017</v>
      </c>
      <c r="O25" s="68">
        <v>1000</v>
      </c>
      <c r="P25" s="67" t="s">
        <v>14</v>
      </c>
      <c r="R25" s="16">
        <f>D25</f>
        <v>2016</v>
      </c>
      <c r="S25" s="68">
        <f>E25</f>
        <v>2017</v>
      </c>
      <c r="T25" s="67" t="s">
        <v>23</v>
      </c>
    </row>
    <row r="26" spans="1:20" ht="24" customHeight="1" thickBot="1" x14ac:dyDescent="0.3">
      <c r="A26" s="72" t="s">
        <v>29</v>
      </c>
      <c r="B26" s="13"/>
      <c r="C26" s="13"/>
      <c r="D26" s="17"/>
      <c r="E26" s="18"/>
      <c r="F26" s="14" t="e">
        <f>D26/D36</f>
        <v>#DIV/0!</v>
      </c>
      <c r="G26" s="14" t="e">
        <f>E26/E36</f>
        <v>#DIV/0!</v>
      </c>
      <c r="H26" s="80" t="e">
        <f t="shared" ref="H26:H40" si="17">(E26-D26)/D26</f>
        <v>#DIV/0!</v>
      </c>
      <c r="I26" s="83" t="e">
        <f t="shared" ref="I26:I40" si="18">(G26-F26)/F26</f>
        <v>#DIV/0!</v>
      </c>
      <c r="J26" s="1"/>
      <c r="K26" s="17"/>
      <c r="L26" s="18"/>
      <c r="M26" s="14">
        <f>K26/K36</f>
        <v>0</v>
      </c>
      <c r="N26" s="14">
        <f>L26/L36</f>
        <v>0</v>
      </c>
      <c r="O26" s="80" t="e">
        <f t="shared" ref="O26:O40" si="19">(L26-K26)/K26</f>
        <v>#DIV/0!</v>
      </c>
      <c r="P26" s="83" t="e">
        <f t="shared" ref="P26:P40" si="20">(N26-M26)/M26</f>
        <v>#DIV/0!</v>
      </c>
      <c r="Q26" s="1"/>
      <c r="R26" s="24" t="e">
        <f>(K26/D26)*10</f>
        <v>#DIV/0!</v>
      </c>
      <c r="S26" s="62" t="e">
        <f>(L26/E26)*10</f>
        <v>#DIV/0!</v>
      </c>
      <c r="T26" s="50" t="e">
        <f>(S26-R26)/R26</f>
        <v>#DIV/0!</v>
      </c>
    </row>
    <row r="27" spans="1:20" ht="24" customHeight="1" x14ac:dyDescent="0.25">
      <c r="A27" s="73" t="s">
        <v>44</v>
      </c>
      <c r="B27" s="3"/>
      <c r="D27" s="19"/>
      <c r="E27" s="20"/>
      <c r="F27" s="47" t="e">
        <f>D27/D26</f>
        <v>#DIV/0!</v>
      </c>
      <c r="G27" s="47" t="e">
        <f>E27/E26</f>
        <v>#DIV/0!</v>
      </c>
      <c r="H27" s="81" t="e">
        <f t="shared" si="17"/>
        <v>#DIV/0!</v>
      </c>
      <c r="I27" s="84" t="e">
        <f t="shared" si="18"/>
        <v>#DIV/0!</v>
      </c>
      <c r="J27" s="3"/>
      <c r="K27" s="19"/>
      <c r="L27" s="20"/>
      <c r="M27" s="47" t="e">
        <f>K27/K26</f>
        <v>#DIV/0!</v>
      </c>
      <c r="N27" s="47" t="e">
        <f>L27/L26</f>
        <v>#DIV/0!</v>
      </c>
      <c r="O27" s="81" t="e">
        <f t="shared" si="19"/>
        <v>#DIV/0!</v>
      </c>
      <c r="P27" s="84" t="e">
        <f t="shared" si="20"/>
        <v>#DIV/0!</v>
      </c>
      <c r="Q27" s="3"/>
      <c r="R27" s="27" t="e">
        <f t="shared" ref="R27:R40" si="21">(K27/D27)*10</f>
        <v>#DIV/0!</v>
      </c>
      <c r="S27" s="28" t="e">
        <f t="shared" ref="S27:S40" si="22">(L27/E27)*10</f>
        <v>#DIV/0!</v>
      </c>
      <c r="T27" s="49" t="e">
        <f t="shared" ref="T27:T40" si="23">(S27-R27)/R27</f>
        <v>#DIV/0!</v>
      </c>
    </row>
    <row r="28" spans="1:20" ht="24" customHeight="1" x14ac:dyDescent="0.25">
      <c r="A28" s="77" t="s">
        <v>43</v>
      </c>
      <c r="B28" s="70"/>
      <c r="C28" s="71"/>
      <c r="D28" s="78"/>
      <c r="E28" s="79">
        <f>E29+E30</f>
        <v>0</v>
      </c>
      <c r="F28" s="45" t="e">
        <f>D28/D26</f>
        <v>#DIV/0!</v>
      </c>
      <c r="G28" s="45" t="e">
        <f>E28/E26</f>
        <v>#DIV/0!</v>
      </c>
      <c r="H28" s="82" t="e">
        <f t="shared" si="17"/>
        <v>#DIV/0!</v>
      </c>
      <c r="I28" s="85" t="e">
        <f t="shared" si="18"/>
        <v>#DIV/0!</v>
      </c>
      <c r="J28" s="3"/>
      <c r="K28" s="78"/>
      <c r="L28" s="79">
        <f>L29+L30</f>
        <v>0</v>
      </c>
      <c r="M28" s="45" t="e">
        <f>K28/K26</f>
        <v>#DIV/0!</v>
      </c>
      <c r="N28" s="45" t="e">
        <f>L28/L26</f>
        <v>#DIV/0!</v>
      </c>
      <c r="O28" s="82" t="e">
        <f t="shared" si="19"/>
        <v>#DIV/0!</v>
      </c>
      <c r="P28" s="85" t="e">
        <f t="shared" si="20"/>
        <v>#DIV/0!</v>
      </c>
      <c r="Q28" s="3"/>
      <c r="R28" s="63" t="e">
        <f t="shared" si="21"/>
        <v>#DIV/0!</v>
      </c>
      <c r="S28" s="64" t="e">
        <f t="shared" si="22"/>
        <v>#DIV/0!</v>
      </c>
      <c r="T28" s="51" t="e">
        <f t="shared" si="23"/>
        <v>#DIV/0!</v>
      </c>
    </row>
    <row r="29" spans="1:20" ht="24" customHeight="1" x14ac:dyDescent="0.25">
      <c r="A29" s="46"/>
      <c r="B29" s="74" t="s">
        <v>42</v>
      </c>
      <c r="D29" s="19"/>
      <c r="E29" s="20"/>
      <c r="F29" s="47"/>
      <c r="G29" s="47" t="e">
        <f>E29/E28</f>
        <v>#DIV/0!</v>
      </c>
      <c r="H29" s="86" t="e">
        <f t="shared" si="17"/>
        <v>#DIV/0!</v>
      </c>
      <c r="I29" s="87" t="e">
        <f t="shared" si="18"/>
        <v>#DIV/0!</v>
      </c>
      <c r="J29" s="3"/>
      <c r="K29" s="19"/>
      <c r="L29" s="20"/>
      <c r="M29" s="47"/>
      <c r="N29" s="47" t="e">
        <f>L29/L28</f>
        <v>#DIV/0!</v>
      </c>
      <c r="O29" s="86" t="e">
        <f t="shared" si="19"/>
        <v>#DIV/0!</v>
      </c>
      <c r="P29" s="87" t="e">
        <f t="shared" si="20"/>
        <v>#DIV/0!</v>
      </c>
      <c r="Q29" s="3"/>
      <c r="R29" s="88" t="e">
        <f t="shared" si="21"/>
        <v>#DIV/0!</v>
      </c>
      <c r="S29" s="89" t="e">
        <f t="shared" si="22"/>
        <v>#DIV/0!</v>
      </c>
      <c r="T29" s="90" t="e">
        <f t="shared" si="23"/>
        <v>#DIV/0!</v>
      </c>
    </row>
    <row r="30" spans="1:20" ht="24" customHeight="1" thickBot="1" x14ac:dyDescent="0.3">
      <c r="A30" s="46"/>
      <c r="B30" s="74" t="s">
        <v>45</v>
      </c>
      <c r="D30" s="19"/>
      <c r="E30" s="20"/>
      <c r="F30" s="47" t="e">
        <f>D30/D28</f>
        <v>#DIV/0!</v>
      </c>
      <c r="G30" s="47" t="e">
        <f>E30/E28</f>
        <v>#DIV/0!</v>
      </c>
      <c r="H30" s="86" t="e">
        <f t="shared" si="17"/>
        <v>#DIV/0!</v>
      </c>
      <c r="I30" s="87" t="e">
        <f t="shared" si="18"/>
        <v>#DIV/0!</v>
      </c>
      <c r="J30" s="3"/>
      <c r="K30" s="19"/>
      <c r="L30" s="20"/>
      <c r="M30" s="47" t="e">
        <f>K30/K28</f>
        <v>#DIV/0!</v>
      </c>
      <c r="N30" s="47" t="e">
        <f>L30/L28</f>
        <v>#DIV/0!</v>
      </c>
      <c r="O30" s="86" t="e">
        <f t="shared" si="19"/>
        <v>#DIV/0!</v>
      </c>
      <c r="P30" s="87" t="e">
        <f t="shared" si="20"/>
        <v>#DIV/0!</v>
      </c>
      <c r="Q30" s="3"/>
      <c r="R30" s="65" t="e">
        <f t="shared" si="21"/>
        <v>#DIV/0!</v>
      </c>
      <c r="S30" s="62" t="e">
        <f t="shared" si="22"/>
        <v>#DIV/0!</v>
      </c>
      <c r="T30" s="66" t="e">
        <f t="shared" si="23"/>
        <v>#DIV/0!</v>
      </c>
    </row>
    <row r="31" spans="1:20" ht="24" customHeight="1" thickBot="1" x14ac:dyDescent="0.3">
      <c r="A31" s="72" t="s">
        <v>30</v>
      </c>
      <c r="B31" s="13"/>
      <c r="C31" s="13"/>
      <c r="D31" s="17"/>
      <c r="E31" s="18"/>
      <c r="F31" s="14" t="e">
        <f>D31/D36</f>
        <v>#DIV/0!</v>
      </c>
      <c r="G31" s="14" t="e">
        <f>E31/E36</f>
        <v>#DIV/0!</v>
      </c>
      <c r="H31" s="80" t="e">
        <f t="shared" si="17"/>
        <v>#DIV/0!</v>
      </c>
      <c r="I31" s="83" t="e">
        <f t="shared" si="18"/>
        <v>#DIV/0!</v>
      </c>
      <c r="J31" s="3"/>
      <c r="K31" s="17"/>
      <c r="L31" s="18"/>
      <c r="M31" s="14">
        <f>K31/K36</f>
        <v>0</v>
      </c>
      <c r="N31" s="14">
        <f>L31/L36</f>
        <v>0</v>
      </c>
      <c r="O31" s="80" t="e">
        <f t="shared" si="19"/>
        <v>#DIV/0!</v>
      </c>
      <c r="P31" s="83" t="e">
        <f t="shared" si="20"/>
        <v>#DIV/0!</v>
      </c>
      <c r="Q31" s="3"/>
      <c r="R31" s="24" t="e">
        <f t="shared" si="21"/>
        <v>#DIV/0!</v>
      </c>
      <c r="S31" s="62" t="e">
        <f t="shared" si="22"/>
        <v>#DIV/0!</v>
      </c>
      <c r="T31" s="50" t="e">
        <f t="shared" si="23"/>
        <v>#DIV/0!</v>
      </c>
    </row>
    <row r="32" spans="1:20" ht="24" customHeight="1" thickBot="1" x14ac:dyDescent="0.3">
      <c r="A32" s="73" t="s">
        <v>44</v>
      </c>
      <c r="B32" s="3"/>
      <c r="D32" s="19"/>
      <c r="E32" s="20"/>
      <c r="F32" s="47" t="e">
        <f>D32/D31</f>
        <v>#DIV/0!</v>
      </c>
      <c r="G32" s="47" t="e">
        <f>E32/E31</f>
        <v>#DIV/0!</v>
      </c>
      <c r="H32" s="81" t="e">
        <f t="shared" si="17"/>
        <v>#DIV/0!</v>
      </c>
      <c r="I32" s="84" t="e">
        <f t="shared" si="18"/>
        <v>#DIV/0!</v>
      </c>
      <c r="J32" s="3"/>
      <c r="K32" s="19"/>
      <c r="L32" s="20"/>
      <c r="M32" s="47" t="e">
        <f>K32/K31</f>
        <v>#DIV/0!</v>
      </c>
      <c r="N32" s="47" t="e">
        <f>L32/L31</f>
        <v>#DIV/0!</v>
      </c>
      <c r="O32" s="81" t="e">
        <f t="shared" si="19"/>
        <v>#DIV/0!</v>
      </c>
      <c r="P32" s="84" t="e">
        <f t="shared" si="20"/>
        <v>#DIV/0!</v>
      </c>
      <c r="Q32" s="3"/>
      <c r="R32" s="24" t="e">
        <f t="shared" si="21"/>
        <v>#DIV/0!</v>
      </c>
      <c r="S32" s="62" t="e">
        <f t="shared" si="22"/>
        <v>#DIV/0!</v>
      </c>
      <c r="T32" s="50" t="e">
        <f t="shared" si="23"/>
        <v>#DIV/0!</v>
      </c>
    </row>
    <row r="33" spans="1:20" ht="24" customHeight="1" thickBot="1" x14ac:dyDescent="0.3">
      <c r="A33" s="77" t="s">
        <v>43</v>
      </c>
      <c r="B33" s="70"/>
      <c r="C33" s="71"/>
      <c r="D33" s="78"/>
      <c r="E33" s="79">
        <f>E34+E35</f>
        <v>0</v>
      </c>
      <c r="F33" s="45" t="e">
        <f>D33/D31</f>
        <v>#DIV/0!</v>
      </c>
      <c r="G33" s="45" t="e">
        <f>E33/E31</f>
        <v>#DIV/0!</v>
      </c>
      <c r="H33" s="82" t="e">
        <f t="shared" si="17"/>
        <v>#DIV/0!</v>
      </c>
      <c r="I33" s="85" t="e">
        <f t="shared" si="18"/>
        <v>#DIV/0!</v>
      </c>
      <c r="J33" s="3"/>
      <c r="K33" s="78"/>
      <c r="L33" s="79">
        <f>L34+L35</f>
        <v>0</v>
      </c>
      <c r="M33" s="45" t="e">
        <f>K33/K31</f>
        <v>#DIV/0!</v>
      </c>
      <c r="N33" s="45" t="e">
        <f>L33/L31</f>
        <v>#DIV/0!</v>
      </c>
      <c r="O33" s="82" t="e">
        <f t="shared" si="19"/>
        <v>#DIV/0!</v>
      </c>
      <c r="P33" s="85" t="e">
        <f t="shared" si="20"/>
        <v>#DIV/0!</v>
      </c>
      <c r="Q33" s="3"/>
      <c r="R33" s="24" t="e">
        <f t="shared" si="21"/>
        <v>#DIV/0!</v>
      </c>
      <c r="S33" s="62" t="e">
        <f t="shared" si="22"/>
        <v>#DIV/0!</v>
      </c>
      <c r="T33" s="50" t="e">
        <f t="shared" si="23"/>
        <v>#DIV/0!</v>
      </c>
    </row>
    <row r="34" spans="1:20" ht="24" customHeight="1" x14ac:dyDescent="0.25">
      <c r="A34" s="46"/>
      <c r="B34" s="74" t="s">
        <v>42</v>
      </c>
      <c r="D34" s="19"/>
      <c r="E34" s="20"/>
      <c r="F34" s="2"/>
      <c r="G34" s="2" t="e">
        <f>E34/E33</f>
        <v>#DIV/0!</v>
      </c>
      <c r="H34" s="86" t="e">
        <f t="shared" si="17"/>
        <v>#DIV/0!</v>
      </c>
      <c r="I34" s="87" t="e">
        <f t="shared" si="18"/>
        <v>#DIV/0!</v>
      </c>
      <c r="K34" s="19"/>
      <c r="L34" s="20"/>
      <c r="M34" s="2"/>
      <c r="N34" s="2" t="e">
        <f>L34/L33</f>
        <v>#DIV/0!</v>
      </c>
      <c r="O34" s="86" t="e">
        <f t="shared" si="19"/>
        <v>#DIV/0!</v>
      </c>
      <c r="P34" s="87" t="e">
        <f t="shared" si="20"/>
        <v>#DIV/0!</v>
      </c>
      <c r="R34" s="93" t="e">
        <f t="shared" si="21"/>
        <v>#DIV/0!</v>
      </c>
      <c r="S34" s="94" t="e">
        <f t="shared" si="22"/>
        <v>#DIV/0!</v>
      </c>
      <c r="T34" s="95" t="e">
        <f t="shared" si="23"/>
        <v>#DIV/0!</v>
      </c>
    </row>
    <row r="35" spans="1:20" ht="24" customHeight="1" thickBot="1" x14ac:dyDescent="0.3">
      <c r="A35" s="46"/>
      <c r="B35" s="74" t="s">
        <v>45</v>
      </c>
      <c r="D35" s="19"/>
      <c r="E35" s="20"/>
      <c r="F35" s="2" t="e">
        <f>D35/D33</f>
        <v>#DIV/0!</v>
      </c>
      <c r="G35" s="2" t="e">
        <f>E35/E33</f>
        <v>#DIV/0!</v>
      </c>
      <c r="H35" s="86" t="e">
        <f t="shared" si="17"/>
        <v>#DIV/0!</v>
      </c>
      <c r="I35" s="87" t="e">
        <f t="shared" si="18"/>
        <v>#DIV/0!</v>
      </c>
      <c r="K35" s="19"/>
      <c r="L35" s="20"/>
      <c r="M35" s="2" t="e">
        <f>K35/K33</f>
        <v>#DIV/0!</v>
      </c>
      <c r="N35" s="2" t="e">
        <f>L35/L33</f>
        <v>#DIV/0!</v>
      </c>
      <c r="O35" s="86" t="e">
        <f t="shared" si="19"/>
        <v>#DIV/0!</v>
      </c>
      <c r="P35" s="87" t="e">
        <f t="shared" si="20"/>
        <v>#DIV/0!</v>
      </c>
      <c r="R35" s="65" t="e">
        <f t="shared" si="21"/>
        <v>#DIV/0!</v>
      </c>
      <c r="S35" s="62" t="e">
        <f t="shared" si="22"/>
        <v>#DIV/0!</v>
      </c>
      <c r="T35" s="66" t="e">
        <f t="shared" si="23"/>
        <v>#DIV/0!</v>
      </c>
    </row>
    <row r="36" spans="1:20" ht="24" customHeight="1" thickBot="1" x14ac:dyDescent="0.3">
      <c r="A36" s="72" t="s">
        <v>12</v>
      </c>
      <c r="B36" s="13"/>
      <c r="C36" s="13"/>
      <c r="D36" s="17">
        <f>D26+D31</f>
        <v>0</v>
      </c>
      <c r="E36" s="18">
        <f>E26+E31</f>
        <v>0</v>
      </c>
      <c r="F36" s="14" t="e">
        <f>F26+F31</f>
        <v>#DIV/0!</v>
      </c>
      <c r="G36" s="14" t="e">
        <f>G26+G31</f>
        <v>#DIV/0!</v>
      </c>
      <c r="H36" s="80" t="e">
        <f t="shared" si="17"/>
        <v>#DIV/0!</v>
      </c>
      <c r="I36" s="83" t="e">
        <f t="shared" si="18"/>
        <v>#DIV/0!</v>
      </c>
      <c r="J36" s="1"/>
      <c r="K36" s="17">
        <v>82914.689000000057</v>
      </c>
      <c r="L36" s="18">
        <v>95555.57299999996</v>
      </c>
      <c r="M36" s="14">
        <f>M26+M31</f>
        <v>0</v>
      </c>
      <c r="N36" s="14">
        <f>N26+N31</f>
        <v>0</v>
      </c>
      <c r="O36" s="80">
        <f t="shared" si="19"/>
        <v>0.15245650864106713</v>
      </c>
      <c r="P36" s="83" t="e">
        <f t="shared" si="20"/>
        <v>#DIV/0!</v>
      </c>
      <c r="R36" s="24" t="e">
        <f t="shared" si="21"/>
        <v>#DIV/0!</v>
      </c>
      <c r="S36" s="62" t="e">
        <f t="shared" si="22"/>
        <v>#DIV/0!</v>
      </c>
      <c r="T36" s="50" t="e">
        <f t="shared" si="23"/>
        <v>#DIV/0!</v>
      </c>
    </row>
    <row r="37" spans="1:20" ht="24" customHeight="1" x14ac:dyDescent="0.25">
      <c r="A37" s="73" t="s">
        <v>44</v>
      </c>
      <c r="B37" s="3"/>
      <c r="D37" s="19">
        <f t="shared" ref="D37:E37" si="24">D27+D32</f>
        <v>0</v>
      </c>
      <c r="E37" s="20">
        <f t="shared" si="24"/>
        <v>0</v>
      </c>
      <c r="F37" s="47" t="e">
        <f>D37/D36</f>
        <v>#DIV/0!</v>
      </c>
      <c r="G37" s="47" t="e">
        <f>E37/E36</f>
        <v>#DIV/0!</v>
      </c>
      <c r="H37" s="81" t="e">
        <f t="shared" si="17"/>
        <v>#DIV/0!</v>
      </c>
      <c r="I37" s="84" t="e">
        <f t="shared" si="18"/>
        <v>#DIV/0!</v>
      </c>
      <c r="J37" s="3"/>
      <c r="K37" s="19">
        <f t="shared" ref="K37:L37" si="25">K27+K32</f>
        <v>0</v>
      </c>
      <c r="L37" s="20">
        <f t="shared" si="25"/>
        <v>0</v>
      </c>
      <c r="M37" s="47">
        <f>K37/K36</f>
        <v>0</v>
      </c>
      <c r="N37" s="47">
        <f>L37/L36</f>
        <v>0</v>
      </c>
      <c r="O37" s="81" t="e">
        <f t="shared" si="19"/>
        <v>#DIV/0!</v>
      </c>
      <c r="P37" s="84" t="e">
        <f t="shared" si="20"/>
        <v>#DIV/0!</v>
      </c>
      <c r="Q37" s="3"/>
      <c r="R37" s="96" t="e">
        <f t="shared" si="21"/>
        <v>#DIV/0!</v>
      </c>
      <c r="S37" s="97" t="e">
        <f t="shared" si="22"/>
        <v>#DIV/0!</v>
      </c>
      <c r="T37" s="98" t="e">
        <f t="shared" si="23"/>
        <v>#DIV/0!</v>
      </c>
    </row>
    <row r="38" spans="1:20" ht="24" customHeight="1" x14ac:dyDescent="0.25">
      <c r="A38" s="77" t="s">
        <v>43</v>
      </c>
      <c r="B38" s="70"/>
      <c r="C38" s="71"/>
      <c r="D38" s="78">
        <f t="shared" ref="D38:E38" si="26">D28+D33</f>
        <v>0</v>
      </c>
      <c r="E38" s="79">
        <f t="shared" si="26"/>
        <v>0</v>
      </c>
      <c r="F38" s="45" t="e">
        <f>D38/D36</f>
        <v>#DIV/0!</v>
      </c>
      <c r="G38" s="45" t="e">
        <f>E38/E36</f>
        <v>#DIV/0!</v>
      </c>
      <c r="H38" s="82" t="e">
        <f t="shared" si="17"/>
        <v>#DIV/0!</v>
      </c>
      <c r="I38" s="85" t="e">
        <f t="shared" si="18"/>
        <v>#DIV/0!</v>
      </c>
      <c r="J38" s="3"/>
      <c r="K38" s="78">
        <f t="shared" ref="K38:L38" si="27">K28+K33</f>
        <v>0</v>
      </c>
      <c r="L38" s="79">
        <f t="shared" si="27"/>
        <v>0</v>
      </c>
      <c r="M38" s="45">
        <f>K38/K36</f>
        <v>0</v>
      </c>
      <c r="N38" s="45">
        <f>L38/L36</f>
        <v>0</v>
      </c>
      <c r="O38" s="82" t="e">
        <f t="shared" si="19"/>
        <v>#DIV/0!</v>
      </c>
      <c r="P38" s="85" t="e">
        <f t="shared" si="20"/>
        <v>#DIV/0!</v>
      </c>
      <c r="Q38" s="3"/>
      <c r="R38" s="43" t="e">
        <f t="shared" si="21"/>
        <v>#DIV/0!</v>
      </c>
      <c r="S38" s="44" t="e">
        <f t="shared" si="22"/>
        <v>#DIV/0!</v>
      </c>
      <c r="T38" s="51" t="e">
        <f t="shared" si="23"/>
        <v>#DIV/0!</v>
      </c>
    </row>
    <row r="39" spans="1:20" ht="24" customHeight="1" x14ac:dyDescent="0.25">
      <c r="A39" s="46"/>
      <c r="B39" s="74" t="s">
        <v>42</v>
      </c>
      <c r="D39" s="19">
        <f t="shared" ref="D39:E39" si="28">D29+D34</f>
        <v>0</v>
      </c>
      <c r="E39" s="20">
        <f t="shared" si="28"/>
        <v>0</v>
      </c>
      <c r="F39" s="2" t="e">
        <f>D39/D38</f>
        <v>#DIV/0!</v>
      </c>
      <c r="G39" s="2" t="e">
        <f>E39/E38</f>
        <v>#DIV/0!</v>
      </c>
      <c r="H39" s="86" t="e">
        <f t="shared" si="17"/>
        <v>#DIV/0!</v>
      </c>
      <c r="I39" s="87" t="e">
        <f t="shared" si="18"/>
        <v>#DIV/0!</v>
      </c>
      <c r="K39" s="19">
        <f t="shared" ref="K39:L39" si="29">K29+K34</f>
        <v>0</v>
      </c>
      <c r="L39" s="20">
        <f t="shared" si="29"/>
        <v>0</v>
      </c>
      <c r="M39" s="2" t="e">
        <f>K39/K38</f>
        <v>#DIV/0!</v>
      </c>
      <c r="N39" s="2" t="e">
        <f>L39/L38</f>
        <v>#DIV/0!</v>
      </c>
      <c r="O39" s="86" t="e">
        <f t="shared" si="19"/>
        <v>#DIV/0!</v>
      </c>
      <c r="P39" s="87" t="e">
        <f t="shared" si="20"/>
        <v>#DIV/0!</v>
      </c>
      <c r="R39" s="88" t="e">
        <f t="shared" si="21"/>
        <v>#DIV/0!</v>
      </c>
      <c r="S39" s="89" t="e">
        <f t="shared" si="22"/>
        <v>#DIV/0!</v>
      </c>
      <c r="T39" s="90" t="e">
        <f t="shared" si="23"/>
        <v>#DIV/0!</v>
      </c>
    </row>
    <row r="40" spans="1:20" ht="24" customHeight="1" thickBot="1" x14ac:dyDescent="0.3">
      <c r="A40" s="75"/>
      <c r="B40" s="76" t="s">
        <v>45</v>
      </c>
      <c r="C40" s="10"/>
      <c r="D40" s="21">
        <f t="shared" ref="D40:E40" si="30">D30+D35</f>
        <v>0</v>
      </c>
      <c r="E40" s="22">
        <f t="shared" si="30"/>
        <v>0</v>
      </c>
      <c r="F40" s="11" t="e">
        <f>D40/D38</f>
        <v>#DIV/0!</v>
      </c>
      <c r="G40" s="11" t="e">
        <f>E40/E38</f>
        <v>#DIV/0!</v>
      </c>
      <c r="H40" s="91" t="e">
        <f t="shared" si="17"/>
        <v>#DIV/0!</v>
      </c>
      <c r="I40" s="92" t="e">
        <f t="shared" si="18"/>
        <v>#DIV/0!</v>
      </c>
      <c r="K40" s="21">
        <f t="shared" ref="K40:L40" si="31">K30+K35</f>
        <v>0</v>
      </c>
      <c r="L40" s="22">
        <f t="shared" si="31"/>
        <v>0</v>
      </c>
      <c r="M40" s="11" t="e">
        <f>K40/K38</f>
        <v>#DIV/0!</v>
      </c>
      <c r="N40" s="11" t="e">
        <f>L40/L38</f>
        <v>#DIV/0!</v>
      </c>
      <c r="O40" s="91" t="e">
        <f t="shared" si="19"/>
        <v>#DIV/0!</v>
      </c>
      <c r="P40" s="92" t="e">
        <f t="shared" si="20"/>
        <v>#DIV/0!</v>
      </c>
      <c r="R40" s="65" t="e">
        <f t="shared" si="21"/>
        <v>#DIV/0!</v>
      </c>
      <c r="S40" s="62" t="e">
        <f t="shared" si="22"/>
        <v>#DIV/0!</v>
      </c>
      <c r="T40" s="66" t="e">
        <f t="shared" si="23"/>
        <v>#DIV/0!</v>
      </c>
    </row>
    <row r="41" spans="1:20" ht="24.75" customHeight="1" thickBot="1" x14ac:dyDescent="0.3"/>
    <row r="42" spans="1:20" ht="15" customHeight="1" x14ac:dyDescent="0.25">
      <c r="A42" s="328" t="s">
        <v>2</v>
      </c>
      <c r="B42" s="311"/>
      <c r="C42" s="311"/>
      <c r="D42" s="339" t="s">
        <v>1</v>
      </c>
      <c r="E42" s="358"/>
      <c r="F42" s="340" t="s">
        <v>13</v>
      </c>
      <c r="G42" s="340"/>
      <c r="H42" s="359" t="s">
        <v>34</v>
      </c>
      <c r="I42" s="358"/>
      <c r="K42" s="339" t="s">
        <v>19</v>
      </c>
      <c r="L42" s="358"/>
      <c r="M42" s="340" t="s">
        <v>13</v>
      </c>
      <c r="N42" s="340"/>
      <c r="O42" s="359" t="s">
        <v>34</v>
      </c>
      <c r="P42" s="358"/>
      <c r="R42" s="339" t="s">
        <v>22</v>
      </c>
      <c r="S42" s="340"/>
      <c r="T42" s="69" t="s">
        <v>0</v>
      </c>
    </row>
    <row r="43" spans="1:20" ht="15" customHeight="1" x14ac:dyDescent="0.25">
      <c r="A43" s="346"/>
      <c r="B43" s="312"/>
      <c r="C43" s="312"/>
      <c r="D43" s="360" t="s">
        <v>40</v>
      </c>
      <c r="E43" s="361"/>
      <c r="F43" s="362" t="str">
        <f>D43</f>
        <v>jan - mar</v>
      </c>
      <c r="G43" s="362"/>
      <c r="H43" s="360" t="str">
        <f>F43</f>
        <v>jan - mar</v>
      </c>
      <c r="I43" s="361"/>
      <c r="K43" s="360" t="str">
        <f>D43</f>
        <v>jan - mar</v>
      </c>
      <c r="L43" s="361"/>
      <c r="M43" s="362" t="str">
        <f>D43</f>
        <v>jan - mar</v>
      </c>
      <c r="N43" s="362"/>
      <c r="O43" s="360" t="str">
        <f>D43</f>
        <v>jan - mar</v>
      </c>
      <c r="P43" s="361"/>
      <c r="R43" s="360" t="str">
        <f>D43</f>
        <v>jan - mar</v>
      </c>
      <c r="S43" s="362"/>
      <c r="T43" s="67" t="s">
        <v>35</v>
      </c>
    </row>
    <row r="44" spans="1:20" ht="15.75" customHeight="1" thickBot="1" x14ac:dyDescent="0.3">
      <c r="A44" s="346"/>
      <c r="B44" s="312"/>
      <c r="C44" s="312"/>
      <c r="D44" s="16">
        <v>2016</v>
      </c>
      <c r="E44" s="67">
        <v>2017</v>
      </c>
      <c r="F44" s="68">
        <f>D44</f>
        <v>2016</v>
      </c>
      <c r="G44" s="68">
        <f>E44</f>
        <v>2017</v>
      </c>
      <c r="H44" s="16" t="s">
        <v>1</v>
      </c>
      <c r="I44" s="67" t="s">
        <v>14</v>
      </c>
      <c r="K44" s="16">
        <f>D44</f>
        <v>2016</v>
      </c>
      <c r="L44" s="67">
        <f>E44</f>
        <v>2017</v>
      </c>
      <c r="M44" s="68">
        <f>F44</f>
        <v>2016</v>
      </c>
      <c r="N44" s="67">
        <f>G44</f>
        <v>2017</v>
      </c>
      <c r="O44" s="68">
        <v>1000</v>
      </c>
      <c r="P44" s="67" t="s">
        <v>14</v>
      </c>
      <c r="R44" s="16">
        <f>D44</f>
        <v>2016</v>
      </c>
      <c r="S44" s="68">
        <f>E44</f>
        <v>2017</v>
      </c>
      <c r="T44" s="67" t="s">
        <v>23</v>
      </c>
    </row>
    <row r="45" spans="1:20" ht="24" customHeight="1" thickBot="1" x14ac:dyDescent="0.3">
      <c r="A45" s="72" t="s">
        <v>29</v>
      </c>
      <c r="B45" s="13"/>
      <c r="C45" s="13"/>
      <c r="D45" s="17"/>
      <c r="E45" s="18"/>
      <c r="F45" s="14" t="e">
        <f>D45/D55</f>
        <v>#DIV/0!</v>
      </c>
      <c r="G45" s="14" t="e">
        <f>E45/E55</f>
        <v>#DIV/0!</v>
      </c>
      <c r="H45" s="80" t="e">
        <f t="shared" ref="H45:H59" si="32">(E45-D45)/D45</f>
        <v>#DIV/0!</v>
      </c>
      <c r="I45" s="83" t="e">
        <f t="shared" ref="I45:I59" si="33">(G45-F45)/F45</f>
        <v>#DIV/0!</v>
      </c>
      <c r="J45" s="1"/>
      <c r="K45" s="17"/>
      <c r="L45" s="18"/>
      <c r="M45" s="14">
        <f>K45/K55</f>
        <v>0</v>
      </c>
      <c r="N45" s="14">
        <f>L45/L55</f>
        <v>0</v>
      </c>
      <c r="O45" s="80" t="e">
        <f t="shared" ref="O45:O59" si="34">(L45-K45)/K45</f>
        <v>#DIV/0!</v>
      </c>
      <c r="P45" s="83" t="e">
        <f t="shared" ref="P45:P59" si="35">(N45-M45)/M45</f>
        <v>#DIV/0!</v>
      </c>
      <c r="Q45" s="1"/>
      <c r="R45" s="24" t="e">
        <f>(K45/D45)*10</f>
        <v>#DIV/0!</v>
      </c>
      <c r="S45" s="62" t="e">
        <f>(L45/E45)*10</f>
        <v>#DIV/0!</v>
      </c>
      <c r="T45" s="50" t="e">
        <f>(S45-R45)/R45</f>
        <v>#DIV/0!</v>
      </c>
    </row>
    <row r="46" spans="1:20" ht="24" customHeight="1" x14ac:dyDescent="0.25">
      <c r="A46" s="73" t="s">
        <v>44</v>
      </c>
      <c r="B46" s="3"/>
      <c r="D46" s="19"/>
      <c r="E46" s="20"/>
      <c r="F46" s="47" t="e">
        <f>D46/D45</f>
        <v>#DIV/0!</v>
      </c>
      <c r="G46" s="47" t="e">
        <f>E46/E45</f>
        <v>#DIV/0!</v>
      </c>
      <c r="H46" s="81" t="e">
        <f t="shared" si="32"/>
        <v>#DIV/0!</v>
      </c>
      <c r="I46" s="84" t="e">
        <f t="shared" si="33"/>
        <v>#DIV/0!</v>
      </c>
      <c r="J46" s="3"/>
      <c r="K46" s="19"/>
      <c r="L46" s="20"/>
      <c r="M46" s="47" t="e">
        <f>K46/K45</f>
        <v>#DIV/0!</v>
      </c>
      <c r="N46" s="47" t="e">
        <f>L46/L45</f>
        <v>#DIV/0!</v>
      </c>
      <c r="O46" s="81" t="e">
        <f t="shared" si="34"/>
        <v>#DIV/0!</v>
      </c>
      <c r="P46" s="84" t="e">
        <f t="shared" si="35"/>
        <v>#DIV/0!</v>
      </c>
      <c r="Q46" s="3"/>
      <c r="R46" s="27" t="e">
        <f t="shared" ref="R46:R59" si="36">(K46/D46)*10</f>
        <v>#DIV/0!</v>
      </c>
      <c r="S46" s="28" t="e">
        <f t="shared" ref="S46:S59" si="37">(L46/E46)*10</f>
        <v>#DIV/0!</v>
      </c>
      <c r="T46" s="49" t="e">
        <f t="shared" ref="T46:T59" si="38">(S46-R46)/R46</f>
        <v>#DIV/0!</v>
      </c>
    </row>
    <row r="47" spans="1:20" ht="24" customHeight="1" x14ac:dyDescent="0.25">
      <c r="A47" s="77" t="s">
        <v>43</v>
      </c>
      <c r="B47" s="70"/>
      <c r="C47" s="71"/>
      <c r="D47" s="78"/>
      <c r="E47" s="79">
        <f>E48+E49</f>
        <v>0</v>
      </c>
      <c r="F47" s="45" t="e">
        <f>D47/D45</f>
        <v>#DIV/0!</v>
      </c>
      <c r="G47" s="45" t="e">
        <f>E47/E45</f>
        <v>#DIV/0!</v>
      </c>
      <c r="H47" s="82" t="e">
        <f t="shared" si="32"/>
        <v>#DIV/0!</v>
      </c>
      <c r="I47" s="85" t="e">
        <f t="shared" si="33"/>
        <v>#DIV/0!</v>
      </c>
      <c r="J47" s="3"/>
      <c r="K47" s="78"/>
      <c r="L47" s="79">
        <f>L48+L49</f>
        <v>0</v>
      </c>
      <c r="M47" s="45" t="e">
        <f>K47/K45</f>
        <v>#DIV/0!</v>
      </c>
      <c r="N47" s="45" t="e">
        <f>L47/L45</f>
        <v>#DIV/0!</v>
      </c>
      <c r="O47" s="82" t="e">
        <f t="shared" si="34"/>
        <v>#DIV/0!</v>
      </c>
      <c r="P47" s="85" t="e">
        <f t="shared" si="35"/>
        <v>#DIV/0!</v>
      </c>
      <c r="Q47" s="3"/>
      <c r="R47" s="63" t="e">
        <f t="shared" si="36"/>
        <v>#DIV/0!</v>
      </c>
      <c r="S47" s="64" t="e">
        <f t="shared" si="37"/>
        <v>#DIV/0!</v>
      </c>
      <c r="T47" s="51" t="e">
        <f t="shared" si="38"/>
        <v>#DIV/0!</v>
      </c>
    </row>
    <row r="48" spans="1:20" ht="24" customHeight="1" x14ac:dyDescent="0.25">
      <c r="A48" s="46"/>
      <c r="B48" s="74" t="s">
        <v>42</v>
      </c>
      <c r="D48" s="19"/>
      <c r="E48" s="20"/>
      <c r="F48" s="47"/>
      <c r="G48" s="47" t="e">
        <f>E48/E47</f>
        <v>#DIV/0!</v>
      </c>
      <c r="H48" s="86" t="e">
        <f t="shared" si="32"/>
        <v>#DIV/0!</v>
      </c>
      <c r="I48" s="87" t="e">
        <f t="shared" si="33"/>
        <v>#DIV/0!</v>
      </c>
      <c r="J48" s="3"/>
      <c r="K48" s="19"/>
      <c r="L48" s="20"/>
      <c r="M48" s="47"/>
      <c r="N48" s="47" t="e">
        <f>L48/L47</f>
        <v>#DIV/0!</v>
      </c>
      <c r="O48" s="86" t="e">
        <f t="shared" si="34"/>
        <v>#DIV/0!</v>
      </c>
      <c r="P48" s="87" t="e">
        <f t="shared" si="35"/>
        <v>#DIV/0!</v>
      </c>
      <c r="Q48" s="3"/>
      <c r="R48" s="88" t="e">
        <f t="shared" si="36"/>
        <v>#DIV/0!</v>
      </c>
      <c r="S48" s="89" t="e">
        <f t="shared" si="37"/>
        <v>#DIV/0!</v>
      </c>
      <c r="T48" s="90" t="e">
        <f t="shared" si="38"/>
        <v>#DIV/0!</v>
      </c>
    </row>
    <row r="49" spans="1:20" ht="24" customHeight="1" thickBot="1" x14ac:dyDescent="0.3">
      <c r="A49" s="46"/>
      <c r="B49" s="74" t="s">
        <v>45</v>
      </c>
      <c r="D49" s="19"/>
      <c r="E49" s="20"/>
      <c r="F49" s="47" t="e">
        <f>D49/D47</f>
        <v>#DIV/0!</v>
      </c>
      <c r="G49" s="47" t="e">
        <f>E49/E47</f>
        <v>#DIV/0!</v>
      </c>
      <c r="H49" s="86" t="e">
        <f t="shared" si="32"/>
        <v>#DIV/0!</v>
      </c>
      <c r="I49" s="87" t="e">
        <f t="shared" si="33"/>
        <v>#DIV/0!</v>
      </c>
      <c r="J49" s="3"/>
      <c r="K49" s="19"/>
      <c r="L49" s="20"/>
      <c r="M49" s="47" t="e">
        <f>K49/K47</f>
        <v>#DIV/0!</v>
      </c>
      <c r="N49" s="47" t="e">
        <f>L49/L47</f>
        <v>#DIV/0!</v>
      </c>
      <c r="O49" s="86" t="e">
        <f t="shared" si="34"/>
        <v>#DIV/0!</v>
      </c>
      <c r="P49" s="87" t="e">
        <f t="shared" si="35"/>
        <v>#DIV/0!</v>
      </c>
      <c r="Q49" s="3"/>
      <c r="R49" s="65" t="e">
        <f t="shared" si="36"/>
        <v>#DIV/0!</v>
      </c>
      <c r="S49" s="62" t="e">
        <f t="shared" si="37"/>
        <v>#DIV/0!</v>
      </c>
      <c r="T49" s="66" t="e">
        <f t="shared" si="38"/>
        <v>#DIV/0!</v>
      </c>
    </row>
    <row r="50" spans="1:20" ht="24" customHeight="1" thickBot="1" x14ac:dyDescent="0.3">
      <c r="A50" s="72" t="s">
        <v>30</v>
      </c>
      <c r="B50" s="13"/>
      <c r="C50" s="13"/>
      <c r="D50" s="17"/>
      <c r="E50" s="18"/>
      <c r="F50" s="14" t="e">
        <f>D50/D55</f>
        <v>#DIV/0!</v>
      </c>
      <c r="G50" s="14" t="e">
        <f>E50/E55</f>
        <v>#DIV/0!</v>
      </c>
      <c r="H50" s="80" t="e">
        <f t="shared" si="32"/>
        <v>#DIV/0!</v>
      </c>
      <c r="I50" s="83" t="e">
        <f t="shared" si="33"/>
        <v>#DIV/0!</v>
      </c>
      <c r="J50" s="3"/>
      <c r="K50" s="17"/>
      <c r="L50" s="18"/>
      <c r="M50" s="14">
        <f>K50/K55</f>
        <v>0</v>
      </c>
      <c r="N50" s="14">
        <f>L50/L55</f>
        <v>0</v>
      </c>
      <c r="O50" s="80" t="e">
        <f t="shared" si="34"/>
        <v>#DIV/0!</v>
      </c>
      <c r="P50" s="83" t="e">
        <f t="shared" si="35"/>
        <v>#DIV/0!</v>
      </c>
      <c r="Q50" s="3"/>
      <c r="R50" s="24" t="e">
        <f t="shared" si="36"/>
        <v>#DIV/0!</v>
      </c>
      <c r="S50" s="62" t="e">
        <f t="shared" si="37"/>
        <v>#DIV/0!</v>
      </c>
      <c r="T50" s="50" t="e">
        <f t="shared" si="38"/>
        <v>#DIV/0!</v>
      </c>
    </row>
    <row r="51" spans="1:20" ht="24" customHeight="1" thickBot="1" x14ac:dyDescent="0.3">
      <c r="A51" s="73" t="s">
        <v>44</v>
      </c>
      <c r="B51" s="3"/>
      <c r="D51" s="19"/>
      <c r="E51" s="20"/>
      <c r="F51" s="47" t="e">
        <f>D51/D50</f>
        <v>#DIV/0!</v>
      </c>
      <c r="G51" s="47" t="e">
        <f>E51/E50</f>
        <v>#DIV/0!</v>
      </c>
      <c r="H51" s="81" t="e">
        <f t="shared" si="32"/>
        <v>#DIV/0!</v>
      </c>
      <c r="I51" s="84" t="e">
        <f t="shared" si="33"/>
        <v>#DIV/0!</v>
      </c>
      <c r="J51" s="3"/>
      <c r="K51" s="19"/>
      <c r="L51" s="20"/>
      <c r="M51" s="47" t="e">
        <f>K51/K50</f>
        <v>#DIV/0!</v>
      </c>
      <c r="N51" s="47" t="e">
        <f>L51/L50</f>
        <v>#DIV/0!</v>
      </c>
      <c r="O51" s="81" t="e">
        <f t="shared" si="34"/>
        <v>#DIV/0!</v>
      </c>
      <c r="P51" s="84" t="e">
        <f t="shared" si="35"/>
        <v>#DIV/0!</v>
      </c>
      <c r="Q51" s="3"/>
      <c r="R51" s="24" t="e">
        <f t="shared" si="36"/>
        <v>#DIV/0!</v>
      </c>
      <c r="S51" s="62" t="e">
        <f t="shared" si="37"/>
        <v>#DIV/0!</v>
      </c>
      <c r="T51" s="50" t="e">
        <f t="shared" si="38"/>
        <v>#DIV/0!</v>
      </c>
    </row>
    <row r="52" spans="1:20" ht="24" customHeight="1" thickBot="1" x14ac:dyDescent="0.3">
      <c r="A52" s="77" t="s">
        <v>43</v>
      </c>
      <c r="B52" s="70"/>
      <c r="C52" s="71"/>
      <c r="D52" s="78"/>
      <c r="E52" s="79">
        <f>E53+E54</f>
        <v>0</v>
      </c>
      <c r="F52" s="45" t="e">
        <f>D52/D50</f>
        <v>#DIV/0!</v>
      </c>
      <c r="G52" s="45" t="e">
        <f>E52/E50</f>
        <v>#DIV/0!</v>
      </c>
      <c r="H52" s="82" t="e">
        <f t="shared" si="32"/>
        <v>#DIV/0!</v>
      </c>
      <c r="I52" s="85" t="e">
        <f t="shared" si="33"/>
        <v>#DIV/0!</v>
      </c>
      <c r="J52" s="3"/>
      <c r="K52" s="78"/>
      <c r="L52" s="79">
        <f>L53+L54</f>
        <v>0</v>
      </c>
      <c r="M52" s="45" t="e">
        <f>K52/K50</f>
        <v>#DIV/0!</v>
      </c>
      <c r="N52" s="45" t="e">
        <f>L52/L50</f>
        <v>#DIV/0!</v>
      </c>
      <c r="O52" s="82" t="e">
        <f t="shared" si="34"/>
        <v>#DIV/0!</v>
      </c>
      <c r="P52" s="85" t="e">
        <f t="shared" si="35"/>
        <v>#DIV/0!</v>
      </c>
      <c r="Q52" s="3"/>
      <c r="R52" s="24" t="e">
        <f t="shared" si="36"/>
        <v>#DIV/0!</v>
      </c>
      <c r="S52" s="62" t="e">
        <f t="shared" si="37"/>
        <v>#DIV/0!</v>
      </c>
      <c r="T52" s="50" t="e">
        <f t="shared" si="38"/>
        <v>#DIV/0!</v>
      </c>
    </row>
    <row r="53" spans="1:20" ht="24" customHeight="1" x14ac:dyDescent="0.25">
      <c r="A53" s="46"/>
      <c r="B53" s="74" t="s">
        <v>42</v>
      </c>
      <c r="D53" s="19"/>
      <c r="E53" s="20"/>
      <c r="F53" s="2"/>
      <c r="G53" s="2" t="e">
        <f>E53/E52</f>
        <v>#DIV/0!</v>
      </c>
      <c r="H53" s="86" t="e">
        <f t="shared" si="32"/>
        <v>#DIV/0!</v>
      </c>
      <c r="I53" s="87" t="e">
        <f t="shared" si="33"/>
        <v>#DIV/0!</v>
      </c>
      <c r="K53" s="19"/>
      <c r="L53" s="20"/>
      <c r="M53" s="2"/>
      <c r="N53" s="2" t="e">
        <f>L53/L52</f>
        <v>#DIV/0!</v>
      </c>
      <c r="O53" s="86" t="e">
        <f t="shared" si="34"/>
        <v>#DIV/0!</v>
      </c>
      <c r="P53" s="87" t="e">
        <f t="shared" si="35"/>
        <v>#DIV/0!</v>
      </c>
      <c r="R53" s="93" t="e">
        <f t="shared" si="36"/>
        <v>#DIV/0!</v>
      </c>
      <c r="S53" s="94" t="e">
        <f t="shared" si="37"/>
        <v>#DIV/0!</v>
      </c>
      <c r="T53" s="95" t="e">
        <f t="shared" si="38"/>
        <v>#DIV/0!</v>
      </c>
    </row>
    <row r="54" spans="1:20" ht="24" customHeight="1" thickBot="1" x14ac:dyDescent="0.3">
      <c r="A54" s="46"/>
      <c r="B54" s="74" t="s">
        <v>45</v>
      </c>
      <c r="D54" s="19"/>
      <c r="E54" s="20"/>
      <c r="F54" s="2" t="e">
        <f>D54/D52</f>
        <v>#DIV/0!</v>
      </c>
      <c r="G54" s="2" t="e">
        <f>E54/E52</f>
        <v>#DIV/0!</v>
      </c>
      <c r="H54" s="86" t="e">
        <f t="shared" si="32"/>
        <v>#DIV/0!</v>
      </c>
      <c r="I54" s="87" t="e">
        <f t="shared" si="33"/>
        <v>#DIV/0!</v>
      </c>
      <c r="K54" s="19"/>
      <c r="L54" s="20"/>
      <c r="M54" s="2" t="e">
        <f>K54/K52</f>
        <v>#DIV/0!</v>
      </c>
      <c r="N54" s="2" t="e">
        <f>L54/L52</f>
        <v>#DIV/0!</v>
      </c>
      <c r="O54" s="86" t="e">
        <f t="shared" si="34"/>
        <v>#DIV/0!</v>
      </c>
      <c r="P54" s="87" t="e">
        <f t="shared" si="35"/>
        <v>#DIV/0!</v>
      </c>
      <c r="R54" s="65" t="e">
        <f t="shared" si="36"/>
        <v>#DIV/0!</v>
      </c>
      <c r="S54" s="62" t="e">
        <f t="shared" si="37"/>
        <v>#DIV/0!</v>
      </c>
      <c r="T54" s="66" t="e">
        <f t="shared" si="38"/>
        <v>#DIV/0!</v>
      </c>
    </row>
    <row r="55" spans="1:20" ht="24" customHeight="1" thickBot="1" x14ac:dyDescent="0.3">
      <c r="A55" s="72" t="s">
        <v>12</v>
      </c>
      <c r="B55" s="13"/>
      <c r="C55" s="13"/>
      <c r="D55" s="17">
        <f>D45+D50</f>
        <v>0</v>
      </c>
      <c r="E55" s="18">
        <f>E45+E50</f>
        <v>0</v>
      </c>
      <c r="F55" s="14" t="e">
        <f>F45+F50</f>
        <v>#DIV/0!</v>
      </c>
      <c r="G55" s="14" t="e">
        <f>G45+G50</f>
        <v>#DIV/0!</v>
      </c>
      <c r="H55" s="80" t="e">
        <f t="shared" si="32"/>
        <v>#DIV/0!</v>
      </c>
      <c r="I55" s="83" t="e">
        <f t="shared" si="33"/>
        <v>#DIV/0!</v>
      </c>
      <c r="J55" s="1"/>
      <c r="K55" s="17">
        <v>82914.689000000057</v>
      </c>
      <c r="L55" s="18">
        <v>95555.57299999996</v>
      </c>
      <c r="M55" s="14">
        <f>M45+M50</f>
        <v>0</v>
      </c>
      <c r="N55" s="14">
        <f>N45+N50</f>
        <v>0</v>
      </c>
      <c r="O55" s="80">
        <f t="shared" si="34"/>
        <v>0.15245650864106713</v>
      </c>
      <c r="P55" s="83" t="e">
        <f t="shared" si="35"/>
        <v>#DIV/0!</v>
      </c>
      <c r="R55" s="24" t="e">
        <f t="shared" si="36"/>
        <v>#DIV/0!</v>
      </c>
      <c r="S55" s="62" t="e">
        <f t="shared" si="37"/>
        <v>#DIV/0!</v>
      </c>
      <c r="T55" s="50" t="e">
        <f t="shared" si="38"/>
        <v>#DIV/0!</v>
      </c>
    </row>
    <row r="56" spans="1:20" ht="24" customHeight="1" x14ac:dyDescent="0.25">
      <c r="A56" s="73" t="s">
        <v>44</v>
      </c>
      <c r="B56" s="3"/>
      <c r="D56" s="19">
        <f t="shared" ref="D56:E56" si="39">D46+D51</f>
        <v>0</v>
      </c>
      <c r="E56" s="20">
        <f t="shared" si="39"/>
        <v>0</v>
      </c>
      <c r="F56" s="47" t="e">
        <f>D56/D55</f>
        <v>#DIV/0!</v>
      </c>
      <c r="G56" s="47" t="e">
        <f>E56/E55</f>
        <v>#DIV/0!</v>
      </c>
      <c r="H56" s="81" t="e">
        <f t="shared" si="32"/>
        <v>#DIV/0!</v>
      </c>
      <c r="I56" s="84" t="e">
        <f t="shared" si="33"/>
        <v>#DIV/0!</v>
      </c>
      <c r="J56" s="3"/>
      <c r="K56" s="19">
        <f t="shared" ref="K56:L56" si="40">K46+K51</f>
        <v>0</v>
      </c>
      <c r="L56" s="20">
        <f t="shared" si="40"/>
        <v>0</v>
      </c>
      <c r="M56" s="47">
        <f>K56/K55</f>
        <v>0</v>
      </c>
      <c r="N56" s="47">
        <f>L56/L55</f>
        <v>0</v>
      </c>
      <c r="O56" s="81" t="e">
        <f t="shared" si="34"/>
        <v>#DIV/0!</v>
      </c>
      <c r="P56" s="84" t="e">
        <f t="shared" si="35"/>
        <v>#DIV/0!</v>
      </c>
      <c r="Q56" s="3"/>
      <c r="R56" s="96" t="e">
        <f t="shared" si="36"/>
        <v>#DIV/0!</v>
      </c>
      <c r="S56" s="97" t="e">
        <f t="shared" si="37"/>
        <v>#DIV/0!</v>
      </c>
      <c r="T56" s="98" t="e">
        <f t="shared" si="38"/>
        <v>#DIV/0!</v>
      </c>
    </row>
    <row r="57" spans="1:20" ht="24" customHeight="1" x14ac:dyDescent="0.25">
      <c r="A57" s="77" t="s">
        <v>43</v>
      </c>
      <c r="B57" s="70"/>
      <c r="C57" s="71"/>
      <c r="D57" s="78">
        <f t="shared" ref="D57:E57" si="41">D47+D52</f>
        <v>0</v>
      </c>
      <c r="E57" s="79">
        <f t="shared" si="41"/>
        <v>0</v>
      </c>
      <c r="F57" s="45" t="e">
        <f>D57/D55</f>
        <v>#DIV/0!</v>
      </c>
      <c r="G57" s="45" t="e">
        <f>E57/E55</f>
        <v>#DIV/0!</v>
      </c>
      <c r="H57" s="82" t="e">
        <f t="shared" si="32"/>
        <v>#DIV/0!</v>
      </c>
      <c r="I57" s="85" t="e">
        <f t="shared" si="33"/>
        <v>#DIV/0!</v>
      </c>
      <c r="J57" s="3"/>
      <c r="K57" s="78">
        <f t="shared" ref="K57:L57" si="42">K47+K52</f>
        <v>0</v>
      </c>
      <c r="L57" s="79">
        <f t="shared" si="42"/>
        <v>0</v>
      </c>
      <c r="M57" s="45">
        <f>K57/K55</f>
        <v>0</v>
      </c>
      <c r="N57" s="45">
        <f>L57/L55</f>
        <v>0</v>
      </c>
      <c r="O57" s="82" t="e">
        <f t="shared" si="34"/>
        <v>#DIV/0!</v>
      </c>
      <c r="P57" s="85" t="e">
        <f t="shared" si="35"/>
        <v>#DIV/0!</v>
      </c>
      <c r="Q57" s="3"/>
      <c r="R57" s="43" t="e">
        <f t="shared" si="36"/>
        <v>#DIV/0!</v>
      </c>
      <c r="S57" s="44" t="e">
        <f t="shared" si="37"/>
        <v>#DIV/0!</v>
      </c>
      <c r="T57" s="51" t="e">
        <f t="shared" si="38"/>
        <v>#DIV/0!</v>
      </c>
    </row>
    <row r="58" spans="1:20" ht="24" customHeight="1" x14ac:dyDescent="0.25">
      <c r="A58" s="46"/>
      <c r="B58" s="74" t="s">
        <v>42</v>
      </c>
      <c r="D58" s="19">
        <f t="shared" ref="D58:E58" si="43">D48+D53</f>
        <v>0</v>
      </c>
      <c r="E58" s="20">
        <f t="shared" si="43"/>
        <v>0</v>
      </c>
      <c r="F58" s="2" t="e">
        <f>D58/D57</f>
        <v>#DIV/0!</v>
      </c>
      <c r="G58" s="2" t="e">
        <f>E58/E57</f>
        <v>#DIV/0!</v>
      </c>
      <c r="H58" s="86" t="e">
        <f t="shared" si="32"/>
        <v>#DIV/0!</v>
      </c>
      <c r="I58" s="87" t="e">
        <f t="shared" si="33"/>
        <v>#DIV/0!</v>
      </c>
      <c r="K58" s="19">
        <f t="shared" ref="K58:L58" si="44">K48+K53</f>
        <v>0</v>
      </c>
      <c r="L58" s="20">
        <f t="shared" si="44"/>
        <v>0</v>
      </c>
      <c r="M58" s="2" t="e">
        <f>K58/K57</f>
        <v>#DIV/0!</v>
      </c>
      <c r="N58" s="2" t="e">
        <f>L58/L57</f>
        <v>#DIV/0!</v>
      </c>
      <c r="O58" s="86" t="e">
        <f t="shared" si="34"/>
        <v>#DIV/0!</v>
      </c>
      <c r="P58" s="87" t="e">
        <f t="shared" si="35"/>
        <v>#DIV/0!</v>
      </c>
      <c r="R58" s="88" t="e">
        <f t="shared" si="36"/>
        <v>#DIV/0!</v>
      </c>
      <c r="S58" s="89" t="e">
        <f t="shared" si="37"/>
        <v>#DIV/0!</v>
      </c>
      <c r="T58" s="90" t="e">
        <f t="shared" si="38"/>
        <v>#DIV/0!</v>
      </c>
    </row>
    <row r="59" spans="1:20" ht="24" customHeight="1" thickBot="1" x14ac:dyDescent="0.3">
      <c r="A59" s="75"/>
      <c r="B59" s="76" t="s">
        <v>45</v>
      </c>
      <c r="C59" s="10"/>
      <c r="D59" s="21">
        <f t="shared" ref="D59:E59" si="45">D49+D54</f>
        <v>0</v>
      </c>
      <c r="E59" s="22">
        <f t="shared" si="45"/>
        <v>0</v>
      </c>
      <c r="F59" s="11" t="e">
        <f>D59/D57</f>
        <v>#DIV/0!</v>
      </c>
      <c r="G59" s="11" t="e">
        <f>E59/E57</f>
        <v>#DIV/0!</v>
      </c>
      <c r="H59" s="91" t="e">
        <f t="shared" si="32"/>
        <v>#DIV/0!</v>
      </c>
      <c r="I59" s="92" t="e">
        <f t="shared" si="33"/>
        <v>#DIV/0!</v>
      </c>
      <c r="K59" s="21">
        <f t="shared" ref="K59:L59" si="46">K49+K54</f>
        <v>0</v>
      </c>
      <c r="L59" s="22">
        <f t="shared" si="46"/>
        <v>0</v>
      </c>
      <c r="M59" s="11" t="e">
        <f>K59/K57</f>
        <v>#DIV/0!</v>
      </c>
      <c r="N59" s="11" t="e">
        <f>L59/L57</f>
        <v>#DIV/0!</v>
      </c>
      <c r="O59" s="91" t="e">
        <f t="shared" si="34"/>
        <v>#DIV/0!</v>
      </c>
      <c r="P59" s="92" t="e">
        <f t="shared" si="35"/>
        <v>#DIV/0!</v>
      </c>
      <c r="R59" s="65" t="e">
        <f t="shared" si="36"/>
        <v>#DIV/0!</v>
      </c>
      <c r="S59" s="62" t="e">
        <f t="shared" si="37"/>
        <v>#DIV/0!</v>
      </c>
      <c r="T59" s="66" t="e">
        <f t="shared" si="38"/>
        <v>#DIV/0!</v>
      </c>
    </row>
  </sheetData>
  <mergeCells count="45"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  <mergeCell ref="A42:C44"/>
    <mergeCell ref="D42:E42"/>
    <mergeCell ref="F42:G42"/>
    <mergeCell ref="H42:I42"/>
    <mergeCell ref="K42:L42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23:C25"/>
    <mergeCell ref="D23:E23"/>
    <mergeCell ref="F23:G23"/>
    <mergeCell ref="H23:I23"/>
    <mergeCell ref="K23:L23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4:C6"/>
    <mergeCell ref="D4:E4"/>
    <mergeCell ref="F4:G4"/>
    <mergeCell ref="H4:I4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151A-DA90-446D-B4B5-9E564B659768}">
  <sheetPr codeName="Folha3">
    <pageSetUpPr fitToPage="1"/>
  </sheetPr>
  <dimension ref="A1:AJ36"/>
  <sheetViews>
    <sheetView showGridLines="0" topLeftCell="E1" zoomScaleNormal="100" workbookViewId="0">
      <selection activeCell="U25" sqref="U25:V25"/>
    </sheetView>
  </sheetViews>
  <sheetFormatPr defaultRowHeight="15" x14ac:dyDescent="0.25"/>
  <cols>
    <col min="1" max="1" width="19.42578125" bestFit="1" customWidth="1"/>
    <col min="18" max="18" width="18.5703125" customWidth="1"/>
    <col min="19" max="20" width="9.140625" customWidth="1"/>
    <col min="21" max="22" width="9.7109375" customWidth="1"/>
    <col min="260" max="260" width="19.42578125" bestFit="1" customWidth="1"/>
    <col min="270" max="270" width="18.5703125" customWidth="1"/>
    <col min="271" max="272" width="9.140625" customWidth="1"/>
    <col min="273" max="273" width="0" hidden="1" customWidth="1"/>
    <col min="274" max="275" width="9.85546875" customWidth="1"/>
    <col min="516" max="516" width="19.42578125" bestFit="1" customWidth="1"/>
    <col min="526" max="526" width="18.5703125" customWidth="1"/>
    <col min="527" max="528" width="9.140625" customWidth="1"/>
    <col min="529" max="529" width="0" hidden="1" customWidth="1"/>
    <col min="530" max="531" width="9.85546875" customWidth="1"/>
    <col min="772" max="772" width="19.42578125" bestFit="1" customWidth="1"/>
    <col min="782" max="782" width="18.5703125" customWidth="1"/>
    <col min="783" max="784" width="9.140625" customWidth="1"/>
    <col min="785" max="785" width="0" hidden="1" customWidth="1"/>
    <col min="786" max="787" width="9.85546875" customWidth="1"/>
    <col min="1028" max="1028" width="19.42578125" bestFit="1" customWidth="1"/>
    <col min="1038" max="1038" width="18.5703125" customWidth="1"/>
    <col min="1039" max="1040" width="9.140625" customWidth="1"/>
    <col min="1041" max="1041" width="0" hidden="1" customWidth="1"/>
    <col min="1042" max="1043" width="9.85546875" customWidth="1"/>
    <col min="1284" max="1284" width="19.42578125" bestFit="1" customWidth="1"/>
    <col min="1294" max="1294" width="18.5703125" customWidth="1"/>
    <col min="1295" max="1296" width="9.140625" customWidth="1"/>
    <col min="1297" max="1297" width="0" hidden="1" customWidth="1"/>
    <col min="1298" max="1299" width="9.85546875" customWidth="1"/>
    <col min="1540" max="1540" width="19.42578125" bestFit="1" customWidth="1"/>
    <col min="1550" max="1550" width="18.5703125" customWidth="1"/>
    <col min="1551" max="1552" width="9.140625" customWidth="1"/>
    <col min="1553" max="1553" width="0" hidden="1" customWidth="1"/>
    <col min="1554" max="1555" width="9.85546875" customWidth="1"/>
    <col min="1796" max="1796" width="19.42578125" bestFit="1" customWidth="1"/>
    <col min="1806" max="1806" width="18.5703125" customWidth="1"/>
    <col min="1807" max="1808" width="9.140625" customWidth="1"/>
    <col min="1809" max="1809" width="0" hidden="1" customWidth="1"/>
    <col min="1810" max="1811" width="9.85546875" customWidth="1"/>
    <col min="2052" max="2052" width="19.42578125" bestFit="1" customWidth="1"/>
    <col min="2062" max="2062" width="18.5703125" customWidth="1"/>
    <col min="2063" max="2064" width="9.140625" customWidth="1"/>
    <col min="2065" max="2065" width="0" hidden="1" customWidth="1"/>
    <col min="2066" max="2067" width="9.85546875" customWidth="1"/>
    <col min="2308" max="2308" width="19.42578125" bestFit="1" customWidth="1"/>
    <col min="2318" max="2318" width="18.5703125" customWidth="1"/>
    <col min="2319" max="2320" width="9.140625" customWidth="1"/>
    <col min="2321" max="2321" width="0" hidden="1" customWidth="1"/>
    <col min="2322" max="2323" width="9.85546875" customWidth="1"/>
    <col min="2564" max="2564" width="19.42578125" bestFit="1" customWidth="1"/>
    <col min="2574" max="2574" width="18.5703125" customWidth="1"/>
    <col min="2575" max="2576" width="9.140625" customWidth="1"/>
    <col min="2577" max="2577" width="0" hidden="1" customWidth="1"/>
    <col min="2578" max="2579" width="9.85546875" customWidth="1"/>
    <col min="2820" max="2820" width="19.42578125" bestFit="1" customWidth="1"/>
    <col min="2830" max="2830" width="18.5703125" customWidth="1"/>
    <col min="2831" max="2832" width="9.140625" customWidth="1"/>
    <col min="2833" max="2833" width="0" hidden="1" customWidth="1"/>
    <col min="2834" max="2835" width="9.85546875" customWidth="1"/>
    <col min="3076" max="3076" width="19.42578125" bestFit="1" customWidth="1"/>
    <col min="3086" max="3086" width="18.5703125" customWidth="1"/>
    <col min="3087" max="3088" width="9.140625" customWidth="1"/>
    <col min="3089" max="3089" width="0" hidden="1" customWidth="1"/>
    <col min="3090" max="3091" width="9.85546875" customWidth="1"/>
    <col min="3332" max="3332" width="19.42578125" bestFit="1" customWidth="1"/>
    <col min="3342" max="3342" width="18.5703125" customWidth="1"/>
    <col min="3343" max="3344" width="9.140625" customWidth="1"/>
    <col min="3345" max="3345" width="0" hidden="1" customWidth="1"/>
    <col min="3346" max="3347" width="9.85546875" customWidth="1"/>
    <col min="3588" max="3588" width="19.42578125" bestFit="1" customWidth="1"/>
    <col min="3598" max="3598" width="18.5703125" customWidth="1"/>
    <col min="3599" max="3600" width="9.140625" customWidth="1"/>
    <col min="3601" max="3601" width="0" hidden="1" customWidth="1"/>
    <col min="3602" max="3603" width="9.85546875" customWidth="1"/>
    <col min="3844" max="3844" width="19.42578125" bestFit="1" customWidth="1"/>
    <col min="3854" max="3854" width="18.5703125" customWidth="1"/>
    <col min="3855" max="3856" width="9.140625" customWidth="1"/>
    <col min="3857" max="3857" width="0" hidden="1" customWidth="1"/>
    <col min="3858" max="3859" width="9.85546875" customWidth="1"/>
    <col min="4100" max="4100" width="19.42578125" bestFit="1" customWidth="1"/>
    <col min="4110" max="4110" width="18.5703125" customWidth="1"/>
    <col min="4111" max="4112" width="9.140625" customWidth="1"/>
    <col min="4113" max="4113" width="0" hidden="1" customWidth="1"/>
    <col min="4114" max="4115" width="9.85546875" customWidth="1"/>
    <col min="4356" max="4356" width="19.42578125" bestFit="1" customWidth="1"/>
    <col min="4366" max="4366" width="18.5703125" customWidth="1"/>
    <col min="4367" max="4368" width="9.140625" customWidth="1"/>
    <col min="4369" max="4369" width="0" hidden="1" customWidth="1"/>
    <col min="4370" max="4371" width="9.85546875" customWidth="1"/>
    <col min="4612" max="4612" width="19.42578125" bestFit="1" customWidth="1"/>
    <col min="4622" max="4622" width="18.5703125" customWidth="1"/>
    <col min="4623" max="4624" width="9.140625" customWidth="1"/>
    <col min="4625" max="4625" width="0" hidden="1" customWidth="1"/>
    <col min="4626" max="4627" width="9.85546875" customWidth="1"/>
    <col min="4868" max="4868" width="19.42578125" bestFit="1" customWidth="1"/>
    <col min="4878" max="4878" width="18.5703125" customWidth="1"/>
    <col min="4879" max="4880" width="9.140625" customWidth="1"/>
    <col min="4881" max="4881" width="0" hidden="1" customWidth="1"/>
    <col min="4882" max="4883" width="9.85546875" customWidth="1"/>
    <col min="5124" max="5124" width="19.42578125" bestFit="1" customWidth="1"/>
    <col min="5134" max="5134" width="18.5703125" customWidth="1"/>
    <col min="5135" max="5136" width="9.140625" customWidth="1"/>
    <col min="5137" max="5137" width="0" hidden="1" customWidth="1"/>
    <col min="5138" max="5139" width="9.85546875" customWidth="1"/>
    <col min="5380" max="5380" width="19.42578125" bestFit="1" customWidth="1"/>
    <col min="5390" max="5390" width="18.5703125" customWidth="1"/>
    <col min="5391" max="5392" width="9.140625" customWidth="1"/>
    <col min="5393" max="5393" width="0" hidden="1" customWidth="1"/>
    <col min="5394" max="5395" width="9.85546875" customWidth="1"/>
    <col min="5636" max="5636" width="19.42578125" bestFit="1" customWidth="1"/>
    <col min="5646" max="5646" width="18.5703125" customWidth="1"/>
    <col min="5647" max="5648" width="9.140625" customWidth="1"/>
    <col min="5649" max="5649" width="0" hidden="1" customWidth="1"/>
    <col min="5650" max="5651" width="9.85546875" customWidth="1"/>
    <col min="5892" max="5892" width="19.42578125" bestFit="1" customWidth="1"/>
    <col min="5902" max="5902" width="18.5703125" customWidth="1"/>
    <col min="5903" max="5904" width="9.140625" customWidth="1"/>
    <col min="5905" max="5905" width="0" hidden="1" customWidth="1"/>
    <col min="5906" max="5907" width="9.85546875" customWidth="1"/>
    <col min="6148" max="6148" width="19.42578125" bestFit="1" customWidth="1"/>
    <col min="6158" max="6158" width="18.5703125" customWidth="1"/>
    <col min="6159" max="6160" width="9.140625" customWidth="1"/>
    <col min="6161" max="6161" width="0" hidden="1" customWidth="1"/>
    <col min="6162" max="6163" width="9.85546875" customWidth="1"/>
    <col min="6404" max="6404" width="19.42578125" bestFit="1" customWidth="1"/>
    <col min="6414" max="6414" width="18.5703125" customWidth="1"/>
    <col min="6415" max="6416" width="9.140625" customWidth="1"/>
    <col min="6417" max="6417" width="0" hidden="1" customWidth="1"/>
    <col min="6418" max="6419" width="9.85546875" customWidth="1"/>
    <col min="6660" max="6660" width="19.42578125" bestFit="1" customWidth="1"/>
    <col min="6670" max="6670" width="18.5703125" customWidth="1"/>
    <col min="6671" max="6672" width="9.140625" customWidth="1"/>
    <col min="6673" max="6673" width="0" hidden="1" customWidth="1"/>
    <col min="6674" max="6675" width="9.85546875" customWidth="1"/>
    <col min="6916" max="6916" width="19.42578125" bestFit="1" customWidth="1"/>
    <col min="6926" max="6926" width="18.5703125" customWidth="1"/>
    <col min="6927" max="6928" width="9.140625" customWidth="1"/>
    <col min="6929" max="6929" width="0" hidden="1" customWidth="1"/>
    <col min="6930" max="6931" width="9.85546875" customWidth="1"/>
    <col min="7172" max="7172" width="19.42578125" bestFit="1" customWidth="1"/>
    <col min="7182" max="7182" width="18.5703125" customWidth="1"/>
    <col min="7183" max="7184" width="9.140625" customWidth="1"/>
    <col min="7185" max="7185" width="0" hidden="1" customWidth="1"/>
    <col min="7186" max="7187" width="9.85546875" customWidth="1"/>
    <col min="7428" max="7428" width="19.42578125" bestFit="1" customWidth="1"/>
    <col min="7438" max="7438" width="18.5703125" customWidth="1"/>
    <col min="7439" max="7440" width="9.140625" customWidth="1"/>
    <col min="7441" max="7441" width="0" hidden="1" customWidth="1"/>
    <col min="7442" max="7443" width="9.85546875" customWidth="1"/>
    <col min="7684" max="7684" width="19.42578125" bestFit="1" customWidth="1"/>
    <col min="7694" max="7694" width="18.5703125" customWidth="1"/>
    <col min="7695" max="7696" width="9.140625" customWidth="1"/>
    <col min="7697" max="7697" width="0" hidden="1" customWidth="1"/>
    <col min="7698" max="7699" width="9.85546875" customWidth="1"/>
    <col min="7940" max="7940" width="19.42578125" bestFit="1" customWidth="1"/>
    <col min="7950" max="7950" width="18.5703125" customWidth="1"/>
    <col min="7951" max="7952" width="9.140625" customWidth="1"/>
    <col min="7953" max="7953" width="0" hidden="1" customWidth="1"/>
    <col min="7954" max="7955" width="9.85546875" customWidth="1"/>
    <col min="8196" max="8196" width="19.42578125" bestFit="1" customWidth="1"/>
    <col min="8206" max="8206" width="18.5703125" customWidth="1"/>
    <col min="8207" max="8208" width="9.140625" customWidth="1"/>
    <col min="8209" max="8209" width="0" hidden="1" customWidth="1"/>
    <col min="8210" max="8211" width="9.85546875" customWidth="1"/>
    <col min="8452" max="8452" width="19.42578125" bestFit="1" customWidth="1"/>
    <col min="8462" max="8462" width="18.5703125" customWidth="1"/>
    <col min="8463" max="8464" width="9.140625" customWidth="1"/>
    <col min="8465" max="8465" width="0" hidden="1" customWidth="1"/>
    <col min="8466" max="8467" width="9.85546875" customWidth="1"/>
    <col min="8708" max="8708" width="19.42578125" bestFit="1" customWidth="1"/>
    <col min="8718" max="8718" width="18.5703125" customWidth="1"/>
    <col min="8719" max="8720" width="9.140625" customWidth="1"/>
    <col min="8721" max="8721" width="0" hidden="1" customWidth="1"/>
    <col min="8722" max="8723" width="9.85546875" customWidth="1"/>
    <col min="8964" max="8964" width="19.42578125" bestFit="1" customWidth="1"/>
    <col min="8974" max="8974" width="18.5703125" customWidth="1"/>
    <col min="8975" max="8976" width="9.140625" customWidth="1"/>
    <col min="8977" max="8977" width="0" hidden="1" customWidth="1"/>
    <col min="8978" max="8979" width="9.85546875" customWidth="1"/>
    <col min="9220" max="9220" width="19.42578125" bestFit="1" customWidth="1"/>
    <col min="9230" max="9230" width="18.5703125" customWidth="1"/>
    <col min="9231" max="9232" width="9.140625" customWidth="1"/>
    <col min="9233" max="9233" width="0" hidden="1" customWidth="1"/>
    <col min="9234" max="9235" width="9.85546875" customWidth="1"/>
    <col min="9476" max="9476" width="19.42578125" bestFit="1" customWidth="1"/>
    <col min="9486" max="9486" width="18.5703125" customWidth="1"/>
    <col min="9487" max="9488" width="9.140625" customWidth="1"/>
    <col min="9489" max="9489" width="0" hidden="1" customWidth="1"/>
    <col min="9490" max="9491" width="9.85546875" customWidth="1"/>
    <col min="9732" max="9732" width="19.42578125" bestFit="1" customWidth="1"/>
    <col min="9742" max="9742" width="18.5703125" customWidth="1"/>
    <col min="9743" max="9744" width="9.140625" customWidth="1"/>
    <col min="9745" max="9745" width="0" hidden="1" customWidth="1"/>
    <col min="9746" max="9747" width="9.85546875" customWidth="1"/>
    <col min="9988" max="9988" width="19.42578125" bestFit="1" customWidth="1"/>
    <col min="9998" max="9998" width="18.5703125" customWidth="1"/>
    <col min="9999" max="10000" width="9.140625" customWidth="1"/>
    <col min="10001" max="10001" width="0" hidden="1" customWidth="1"/>
    <col min="10002" max="10003" width="9.85546875" customWidth="1"/>
    <col min="10244" max="10244" width="19.42578125" bestFit="1" customWidth="1"/>
    <col min="10254" max="10254" width="18.5703125" customWidth="1"/>
    <col min="10255" max="10256" width="9.140625" customWidth="1"/>
    <col min="10257" max="10257" width="0" hidden="1" customWidth="1"/>
    <col min="10258" max="10259" width="9.85546875" customWidth="1"/>
    <col min="10500" max="10500" width="19.42578125" bestFit="1" customWidth="1"/>
    <col min="10510" max="10510" width="18.5703125" customWidth="1"/>
    <col min="10511" max="10512" width="9.140625" customWidth="1"/>
    <col min="10513" max="10513" width="0" hidden="1" customWidth="1"/>
    <col min="10514" max="10515" width="9.85546875" customWidth="1"/>
    <col min="10756" max="10756" width="19.42578125" bestFit="1" customWidth="1"/>
    <col min="10766" max="10766" width="18.5703125" customWidth="1"/>
    <col min="10767" max="10768" width="9.140625" customWidth="1"/>
    <col min="10769" max="10769" width="0" hidden="1" customWidth="1"/>
    <col min="10770" max="10771" width="9.85546875" customWidth="1"/>
    <col min="11012" max="11012" width="19.42578125" bestFit="1" customWidth="1"/>
    <col min="11022" max="11022" width="18.5703125" customWidth="1"/>
    <col min="11023" max="11024" width="9.140625" customWidth="1"/>
    <col min="11025" max="11025" width="0" hidden="1" customWidth="1"/>
    <col min="11026" max="11027" width="9.85546875" customWidth="1"/>
    <col min="11268" max="11268" width="19.42578125" bestFit="1" customWidth="1"/>
    <col min="11278" max="11278" width="18.5703125" customWidth="1"/>
    <col min="11279" max="11280" width="9.140625" customWidth="1"/>
    <col min="11281" max="11281" width="0" hidden="1" customWidth="1"/>
    <col min="11282" max="11283" width="9.85546875" customWidth="1"/>
    <col min="11524" max="11524" width="19.42578125" bestFit="1" customWidth="1"/>
    <col min="11534" max="11534" width="18.5703125" customWidth="1"/>
    <col min="11535" max="11536" width="9.140625" customWidth="1"/>
    <col min="11537" max="11537" width="0" hidden="1" customWidth="1"/>
    <col min="11538" max="11539" width="9.85546875" customWidth="1"/>
    <col min="11780" max="11780" width="19.42578125" bestFit="1" customWidth="1"/>
    <col min="11790" max="11790" width="18.5703125" customWidth="1"/>
    <col min="11791" max="11792" width="9.140625" customWidth="1"/>
    <col min="11793" max="11793" width="0" hidden="1" customWidth="1"/>
    <col min="11794" max="11795" width="9.85546875" customWidth="1"/>
    <col min="12036" max="12036" width="19.42578125" bestFit="1" customWidth="1"/>
    <col min="12046" max="12046" width="18.5703125" customWidth="1"/>
    <col min="12047" max="12048" width="9.140625" customWidth="1"/>
    <col min="12049" max="12049" width="0" hidden="1" customWidth="1"/>
    <col min="12050" max="12051" width="9.85546875" customWidth="1"/>
    <col min="12292" max="12292" width="19.42578125" bestFit="1" customWidth="1"/>
    <col min="12302" max="12302" width="18.5703125" customWidth="1"/>
    <col min="12303" max="12304" width="9.140625" customWidth="1"/>
    <col min="12305" max="12305" width="0" hidden="1" customWidth="1"/>
    <col min="12306" max="12307" width="9.85546875" customWidth="1"/>
    <col min="12548" max="12548" width="19.42578125" bestFit="1" customWidth="1"/>
    <col min="12558" max="12558" width="18.5703125" customWidth="1"/>
    <col min="12559" max="12560" width="9.140625" customWidth="1"/>
    <col min="12561" max="12561" width="0" hidden="1" customWidth="1"/>
    <col min="12562" max="12563" width="9.85546875" customWidth="1"/>
    <col min="12804" max="12804" width="19.42578125" bestFit="1" customWidth="1"/>
    <col min="12814" max="12814" width="18.5703125" customWidth="1"/>
    <col min="12815" max="12816" width="9.140625" customWidth="1"/>
    <col min="12817" max="12817" width="0" hidden="1" customWidth="1"/>
    <col min="12818" max="12819" width="9.85546875" customWidth="1"/>
    <col min="13060" max="13060" width="19.42578125" bestFit="1" customWidth="1"/>
    <col min="13070" max="13070" width="18.5703125" customWidth="1"/>
    <col min="13071" max="13072" width="9.140625" customWidth="1"/>
    <col min="13073" max="13073" width="0" hidden="1" customWidth="1"/>
    <col min="13074" max="13075" width="9.85546875" customWidth="1"/>
    <col min="13316" max="13316" width="19.42578125" bestFit="1" customWidth="1"/>
    <col min="13326" max="13326" width="18.5703125" customWidth="1"/>
    <col min="13327" max="13328" width="9.140625" customWidth="1"/>
    <col min="13329" max="13329" width="0" hidden="1" customWidth="1"/>
    <col min="13330" max="13331" width="9.85546875" customWidth="1"/>
    <col min="13572" max="13572" width="19.42578125" bestFit="1" customWidth="1"/>
    <col min="13582" max="13582" width="18.5703125" customWidth="1"/>
    <col min="13583" max="13584" width="9.140625" customWidth="1"/>
    <col min="13585" max="13585" width="0" hidden="1" customWidth="1"/>
    <col min="13586" max="13587" width="9.85546875" customWidth="1"/>
    <col min="13828" max="13828" width="19.42578125" bestFit="1" customWidth="1"/>
    <col min="13838" max="13838" width="18.5703125" customWidth="1"/>
    <col min="13839" max="13840" width="9.140625" customWidth="1"/>
    <col min="13841" max="13841" width="0" hidden="1" customWidth="1"/>
    <col min="13842" max="13843" width="9.85546875" customWidth="1"/>
    <col min="14084" max="14084" width="19.42578125" bestFit="1" customWidth="1"/>
    <col min="14094" max="14094" width="18.5703125" customWidth="1"/>
    <col min="14095" max="14096" width="9.140625" customWidth="1"/>
    <col min="14097" max="14097" width="0" hidden="1" customWidth="1"/>
    <col min="14098" max="14099" width="9.85546875" customWidth="1"/>
    <col min="14340" max="14340" width="19.42578125" bestFit="1" customWidth="1"/>
    <col min="14350" max="14350" width="18.5703125" customWidth="1"/>
    <col min="14351" max="14352" width="9.140625" customWidth="1"/>
    <col min="14353" max="14353" width="0" hidden="1" customWidth="1"/>
    <col min="14354" max="14355" width="9.85546875" customWidth="1"/>
    <col min="14596" max="14596" width="19.42578125" bestFit="1" customWidth="1"/>
    <col min="14606" max="14606" width="18.5703125" customWidth="1"/>
    <col min="14607" max="14608" width="9.140625" customWidth="1"/>
    <col min="14609" max="14609" width="0" hidden="1" customWidth="1"/>
    <col min="14610" max="14611" width="9.85546875" customWidth="1"/>
    <col min="14852" max="14852" width="19.42578125" bestFit="1" customWidth="1"/>
    <col min="14862" max="14862" width="18.5703125" customWidth="1"/>
    <col min="14863" max="14864" width="9.140625" customWidth="1"/>
    <col min="14865" max="14865" width="0" hidden="1" customWidth="1"/>
    <col min="14866" max="14867" width="9.85546875" customWidth="1"/>
    <col min="15108" max="15108" width="19.42578125" bestFit="1" customWidth="1"/>
    <col min="15118" max="15118" width="18.5703125" customWidth="1"/>
    <col min="15119" max="15120" width="9.140625" customWidth="1"/>
    <col min="15121" max="15121" width="0" hidden="1" customWidth="1"/>
    <col min="15122" max="15123" width="9.85546875" customWidth="1"/>
    <col min="15364" max="15364" width="19.42578125" bestFit="1" customWidth="1"/>
    <col min="15374" max="15374" width="18.5703125" customWidth="1"/>
    <col min="15375" max="15376" width="9.140625" customWidth="1"/>
    <col min="15377" max="15377" width="0" hidden="1" customWidth="1"/>
    <col min="15378" max="15379" width="9.85546875" customWidth="1"/>
    <col min="15620" max="15620" width="19.42578125" bestFit="1" customWidth="1"/>
    <col min="15630" max="15630" width="18.5703125" customWidth="1"/>
    <col min="15631" max="15632" width="9.140625" customWidth="1"/>
    <col min="15633" max="15633" width="0" hidden="1" customWidth="1"/>
    <col min="15634" max="15635" width="9.85546875" customWidth="1"/>
    <col min="15876" max="15876" width="19.42578125" bestFit="1" customWidth="1"/>
    <col min="15886" max="15886" width="18.5703125" customWidth="1"/>
    <col min="15887" max="15888" width="9.140625" customWidth="1"/>
    <col min="15889" max="15889" width="0" hidden="1" customWidth="1"/>
    <col min="15890" max="15891" width="9.85546875" customWidth="1"/>
    <col min="16132" max="16132" width="19.42578125" bestFit="1" customWidth="1"/>
    <col min="16142" max="16142" width="18.5703125" customWidth="1"/>
    <col min="16143" max="16144" width="9.140625" customWidth="1"/>
    <col min="16145" max="16145" width="0" hidden="1" customWidth="1"/>
    <col min="16146" max="16147" width="9.85546875" customWidth="1"/>
  </cols>
  <sheetData>
    <row r="1" spans="1:36" ht="15.75" x14ac:dyDescent="0.25">
      <c r="A1" s="4" t="s">
        <v>48</v>
      </c>
    </row>
    <row r="2" spans="1:36" ht="15.75" thickBot="1" x14ac:dyDescent="0.3"/>
    <row r="3" spans="1:36" ht="22.5" customHeight="1" x14ac:dyDescent="0.25">
      <c r="A3" s="307" t="s">
        <v>3</v>
      </c>
      <c r="B3" s="309">
        <v>2007</v>
      </c>
      <c r="C3" s="305">
        <v>2008</v>
      </c>
      <c r="D3" s="305">
        <v>2009</v>
      </c>
      <c r="E3" s="305">
        <v>2010</v>
      </c>
      <c r="F3" s="305">
        <v>2011</v>
      </c>
      <c r="G3" s="305">
        <v>2012</v>
      </c>
      <c r="H3" s="305">
        <v>2013</v>
      </c>
      <c r="I3" s="305">
        <v>2014</v>
      </c>
      <c r="J3" s="305">
        <v>2015</v>
      </c>
      <c r="K3" s="305">
        <v>2016</v>
      </c>
      <c r="L3" s="317">
        <v>2017</v>
      </c>
      <c r="M3" s="305">
        <v>2018</v>
      </c>
      <c r="N3" s="305">
        <v>2019</v>
      </c>
      <c r="O3" s="311">
        <v>2020</v>
      </c>
      <c r="P3" s="305">
        <v>2021</v>
      </c>
      <c r="Q3" s="321">
        <v>2022</v>
      </c>
      <c r="R3" s="271" t="s">
        <v>49</v>
      </c>
      <c r="S3" s="313" t="s">
        <v>157</v>
      </c>
      <c r="T3" s="314"/>
      <c r="U3" s="319" t="s">
        <v>147</v>
      </c>
      <c r="V3" s="320"/>
    </row>
    <row r="4" spans="1:36" ht="31.5" customHeight="1" thickBot="1" x14ac:dyDescent="0.3">
      <c r="A4" s="308"/>
      <c r="B4" s="310"/>
      <c r="C4" s="306"/>
      <c r="D4" s="306"/>
      <c r="E4" s="306"/>
      <c r="F4" s="306"/>
      <c r="G4" s="306"/>
      <c r="H4" s="306"/>
      <c r="I4" s="306"/>
      <c r="J4" s="306"/>
      <c r="K4" s="306"/>
      <c r="L4" s="318"/>
      <c r="M4" s="306"/>
      <c r="N4" s="306"/>
      <c r="O4" s="312"/>
      <c r="P4" s="306"/>
      <c r="Q4" s="322"/>
      <c r="R4" s="174" t="s">
        <v>146</v>
      </c>
      <c r="S4" s="127">
        <v>2022</v>
      </c>
      <c r="T4" s="264">
        <v>2023</v>
      </c>
      <c r="U4" s="297" t="s">
        <v>158</v>
      </c>
      <c r="V4" s="298" t="s">
        <v>159</v>
      </c>
    </row>
    <row r="5" spans="1:36" ht="3" customHeight="1" thickBot="1" x14ac:dyDescent="0.3">
      <c r="A5" s="101"/>
      <c r="B5" s="101">
        <v>2007</v>
      </c>
      <c r="C5" s="101">
        <v>2008</v>
      </c>
      <c r="D5" s="101">
        <v>2009</v>
      </c>
      <c r="E5" s="101">
        <v>2010</v>
      </c>
      <c r="F5" s="101">
        <v>2011</v>
      </c>
      <c r="G5" s="101"/>
      <c r="H5" s="101"/>
      <c r="I5" s="101"/>
      <c r="J5" s="101"/>
      <c r="K5" s="101"/>
      <c r="L5" s="101"/>
      <c r="M5" s="101"/>
      <c r="N5" s="101"/>
      <c r="O5" s="273"/>
      <c r="P5" s="101"/>
      <c r="Q5" s="301"/>
      <c r="R5" s="175"/>
      <c r="S5" s="101"/>
      <c r="T5" s="101"/>
      <c r="U5" s="101"/>
      <c r="V5" s="101"/>
    </row>
    <row r="6" spans="1:36" ht="27.95" customHeight="1" x14ac:dyDescent="0.25">
      <c r="A6" s="111" t="s">
        <v>50</v>
      </c>
      <c r="B6" s="115">
        <v>595986.61599999934</v>
      </c>
      <c r="C6" s="153">
        <v>575965.5770000004</v>
      </c>
      <c r="D6" s="153">
        <v>544011.29100000043</v>
      </c>
      <c r="E6" s="153">
        <v>614380.20499999926</v>
      </c>
      <c r="F6" s="153">
        <v>656918.26000000106</v>
      </c>
      <c r="G6" s="153">
        <v>703504.83500000078</v>
      </c>
      <c r="H6" s="153">
        <v>720793.56200000143</v>
      </c>
      <c r="I6" s="153">
        <v>726284.80299999879</v>
      </c>
      <c r="J6" s="153">
        <f>SUM('[1]2'!T7:T18)</f>
        <v>735533.90500000014</v>
      </c>
      <c r="K6" s="153">
        <v>723973.625</v>
      </c>
      <c r="L6" s="274">
        <v>778040.99999999534</v>
      </c>
      <c r="M6" s="153">
        <v>800341.53700000001</v>
      </c>
      <c r="N6" s="153">
        <v>819402.33799999987</v>
      </c>
      <c r="O6" s="153">
        <v>856189.67600000137</v>
      </c>
      <c r="P6" s="112">
        <v>925952.67900000024</v>
      </c>
      <c r="Q6" s="147">
        <v>938781.55699999968</v>
      </c>
      <c r="R6" s="100"/>
      <c r="S6" s="115">
        <v>361550.95099999988</v>
      </c>
      <c r="T6" s="147">
        <v>361586.31100000022</v>
      </c>
      <c r="U6" s="112">
        <v>925611.75099999993</v>
      </c>
      <c r="V6" s="147">
        <v>938655.25200000033</v>
      </c>
      <c r="AA6" s="101"/>
      <c r="AB6" s="101" t="s">
        <v>51</v>
      </c>
      <c r="AC6" s="101"/>
      <c r="AD6" s="101"/>
      <c r="AE6" s="101" t="s">
        <v>52</v>
      </c>
      <c r="AF6" s="101"/>
      <c r="AG6" s="101"/>
      <c r="AH6" s="101" t="s">
        <v>53</v>
      </c>
      <c r="AI6" s="101"/>
      <c r="AJ6" s="101"/>
    </row>
    <row r="7" spans="1:36" ht="27.95" customHeight="1" thickBot="1" x14ac:dyDescent="0.3">
      <c r="A7" s="114" t="s">
        <v>54</v>
      </c>
      <c r="B7" s="275"/>
      <c r="C7" s="276">
        <f t="shared" ref="C7:O7" si="0">(C6-B6)/B6</f>
        <v>-3.3593101694751756E-2</v>
      </c>
      <c r="D7" s="276">
        <f t="shared" si="0"/>
        <v>-5.547950654696842E-2</v>
      </c>
      <c r="E7" s="276">
        <f t="shared" si="0"/>
        <v>0.12935193655750571</v>
      </c>
      <c r="F7" s="276">
        <f t="shared" si="0"/>
        <v>6.9237346278111039E-2</v>
      </c>
      <c r="G7" s="276">
        <f t="shared" si="0"/>
        <v>7.0916851968766473E-2</v>
      </c>
      <c r="H7" s="276">
        <f t="shared" si="0"/>
        <v>2.4575136004574345E-2</v>
      </c>
      <c r="I7" s="276">
        <f t="shared" si="0"/>
        <v>7.6183269239540599E-3</v>
      </c>
      <c r="J7" s="276">
        <f t="shared" si="0"/>
        <v>1.2734814169037992E-2</v>
      </c>
      <c r="K7" s="276">
        <f t="shared" si="0"/>
        <v>-1.5716855363724046E-2</v>
      </c>
      <c r="L7" s="277">
        <f t="shared" si="0"/>
        <v>7.4681415362328071E-2</v>
      </c>
      <c r="M7" s="276">
        <f t="shared" si="0"/>
        <v>2.8662418818551721E-2</v>
      </c>
      <c r="N7" s="276">
        <f t="shared" si="0"/>
        <v>2.3815833764479301E-2</v>
      </c>
      <c r="O7" s="276">
        <f t="shared" si="0"/>
        <v>4.4895329551770828E-2</v>
      </c>
      <c r="P7" s="287">
        <f>(P6-O6)/O6</f>
        <v>8.1480780433982658E-2</v>
      </c>
      <c r="Q7" s="278">
        <f>(Q6-P6)/P6</f>
        <v>1.3854787929178226E-2</v>
      </c>
      <c r="S7" s="118"/>
      <c r="T7" s="278">
        <f>(T6-S6)/S6</f>
        <v>9.7800876757575685E-5</v>
      </c>
      <c r="V7" s="278">
        <f>(V6-U6)/U6</f>
        <v>1.4091762540729021E-2</v>
      </c>
      <c r="AA7" s="101"/>
      <c r="AB7" s="101">
        <v>2012</v>
      </c>
      <c r="AC7" s="101">
        <v>2013</v>
      </c>
      <c r="AD7" s="101"/>
      <c r="AE7" s="101">
        <v>2012</v>
      </c>
      <c r="AF7" s="101">
        <v>2013</v>
      </c>
      <c r="AG7" s="101"/>
      <c r="AH7" s="101">
        <v>2012</v>
      </c>
      <c r="AI7" s="101">
        <v>2013</v>
      </c>
      <c r="AJ7" s="101"/>
    </row>
    <row r="8" spans="1:36" ht="27.95" customHeight="1" x14ac:dyDescent="0.25">
      <c r="A8" s="111" t="s">
        <v>55</v>
      </c>
      <c r="B8" s="115">
        <v>63256.660999999986</v>
      </c>
      <c r="C8" s="153">
        <v>80362.627999999997</v>
      </c>
      <c r="D8" s="153">
        <v>79098.747999999992</v>
      </c>
      <c r="E8" s="153">
        <v>89493.365000000005</v>
      </c>
      <c r="F8" s="153">
        <v>81914.569000000003</v>
      </c>
      <c r="G8" s="153">
        <v>86371.3</v>
      </c>
      <c r="H8" s="153">
        <v>122399.001</v>
      </c>
      <c r="I8" s="153">
        <v>125153.99099999999</v>
      </c>
      <c r="J8" s="153">
        <v>116754.90900000001</v>
      </c>
      <c r="K8" s="153">
        <v>110190.53600000002</v>
      </c>
      <c r="L8" s="274">
        <v>137205.92600000018</v>
      </c>
      <c r="M8" s="153">
        <v>154727.05100000001</v>
      </c>
      <c r="N8" s="153">
        <v>169208.33799999999</v>
      </c>
      <c r="O8" s="153">
        <v>166254.71299999979</v>
      </c>
      <c r="P8" s="112">
        <v>167736.79199999999</v>
      </c>
      <c r="Q8" s="147">
        <v>197368.76900000003</v>
      </c>
      <c r="R8" s="100"/>
      <c r="S8" s="115">
        <v>78751.030000000013</v>
      </c>
      <c r="T8" s="147">
        <v>87230.959999999992</v>
      </c>
      <c r="U8" s="112">
        <v>181686.65700000004</v>
      </c>
      <c r="V8" s="147">
        <v>206060.10500000001</v>
      </c>
      <c r="AA8" s="101" t="s">
        <v>56</v>
      </c>
      <c r="AB8" s="101"/>
      <c r="AC8" s="105"/>
      <c r="AD8" s="101"/>
      <c r="AE8" s="105"/>
      <c r="AF8" s="105"/>
      <c r="AG8" s="101"/>
      <c r="AH8" s="101"/>
      <c r="AI8" s="105" t="e">
        <f>#REF!-#REF!</f>
        <v>#REF!</v>
      </c>
      <c r="AJ8" s="101"/>
    </row>
    <row r="9" spans="1:36" ht="27.95" customHeight="1" thickBot="1" x14ac:dyDescent="0.3">
      <c r="A9" s="113" t="s">
        <v>54</v>
      </c>
      <c r="B9" s="116"/>
      <c r="C9" s="279">
        <f t="shared" ref="C9:Q9" si="1">(C8-B8)/B8</f>
        <v>0.2704215924390953</v>
      </c>
      <c r="D9" s="279">
        <f t="shared" si="1"/>
        <v>-1.5727210912017519E-2</v>
      </c>
      <c r="E9" s="279">
        <f t="shared" si="1"/>
        <v>0.13141316724760313</v>
      </c>
      <c r="F9" s="279">
        <f t="shared" si="1"/>
        <v>-8.4685563002352207E-2</v>
      </c>
      <c r="G9" s="279">
        <f t="shared" si="1"/>
        <v>5.4407061581438577E-2</v>
      </c>
      <c r="H9" s="279">
        <f t="shared" si="1"/>
        <v>0.41712583925447455</v>
      </c>
      <c r="I9" s="279">
        <f t="shared" si="1"/>
        <v>2.250827194251357E-2</v>
      </c>
      <c r="J9" s="279">
        <f t="shared" si="1"/>
        <v>-6.7109981334913887E-2</v>
      </c>
      <c r="K9" s="279">
        <f t="shared" si="1"/>
        <v>-5.6223528896759203E-2</v>
      </c>
      <c r="L9" s="280">
        <f t="shared" si="1"/>
        <v>0.24516978481709314</v>
      </c>
      <c r="M9" s="279">
        <f t="shared" si="1"/>
        <v>0.12769947706194412</v>
      </c>
      <c r="N9" s="279">
        <f t="shared" si="1"/>
        <v>9.3592470782629861E-2</v>
      </c>
      <c r="O9" s="279">
        <f t="shared" si="1"/>
        <v>-1.7455552338089889E-2</v>
      </c>
      <c r="P9" s="288">
        <f t="shared" si="1"/>
        <v>8.9145081860037469E-3</v>
      </c>
      <c r="Q9" s="281">
        <f t="shared" si="1"/>
        <v>0.17665758744211613</v>
      </c>
      <c r="R9" s="10"/>
      <c r="S9" s="116"/>
      <c r="T9" s="281">
        <f>(T8-S8)/S8</f>
        <v>0.10768024240444826</v>
      </c>
      <c r="U9" s="299"/>
      <c r="V9" s="281">
        <f>(V8-U8)/U8</f>
        <v>0.1341510070274449</v>
      </c>
      <c r="AA9" s="101" t="s">
        <v>57</v>
      </c>
      <c r="AB9" s="101"/>
      <c r="AC9" s="105"/>
      <c r="AD9" s="101"/>
      <c r="AE9" s="105"/>
      <c r="AF9" s="105"/>
      <c r="AG9" s="101"/>
      <c r="AH9" s="101"/>
      <c r="AI9" s="105" t="e">
        <f>#REF!-#REF!</f>
        <v>#REF!</v>
      </c>
      <c r="AJ9" s="101"/>
    </row>
    <row r="10" spans="1:36" ht="27.95" customHeight="1" x14ac:dyDescent="0.25">
      <c r="A10" s="8" t="s">
        <v>58</v>
      </c>
      <c r="B10" s="19">
        <f>(B6-B8)</f>
        <v>532729.95499999938</v>
      </c>
      <c r="C10" s="154">
        <f t="shared" ref="C10:L10" si="2">(C6-C8)</f>
        <v>495602.94900000037</v>
      </c>
      <c r="D10" s="154">
        <f t="shared" si="2"/>
        <v>464912.54300000041</v>
      </c>
      <c r="E10" s="154">
        <f t="shared" si="2"/>
        <v>524886.83999999927</v>
      </c>
      <c r="F10" s="154">
        <f t="shared" si="2"/>
        <v>575003.69100000104</v>
      </c>
      <c r="G10" s="154">
        <f t="shared" si="2"/>
        <v>617133.53500000073</v>
      </c>
      <c r="H10" s="154">
        <f t="shared" si="2"/>
        <v>598394.56100000138</v>
      </c>
      <c r="I10" s="154">
        <f t="shared" si="2"/>
        <v>601130.81199999875</v>
      </c>
      <c r="J10" s="154">
        <f t="shared" si="2"/>
        <v>618778.99600000016</v>
      </c>
      <c r="K10" s="154">
        <f t="shared" si="2"/>
        <v>613783.08899999992</v>
      </c>
      <c r="L10" s="282">
        <f t="shared" si="2"/>
        <v>640835.07399999513</v>
      </c>
      <c r="M10" s="154">
        <f>(M6-M8)</f>
        <v>645614.48600000003</v>
      </c>
      <c r="N10" s="154">
        <f>(N6-N8)</f>
        <v>650193.99999999988</v>
      </c>
      <c r="O10" s="154">
        <f>(O6-O8)</f>
        <v>689934.96300000162</v>
      </c>
      <c r="P10" s="282">
        <f>(P6-P8)</f>
        <v>758215.88700000022</v>
      </c>
      <c r="Q10" s="140">
        <f>(Q6-Q8)</f>
        <v>741412.78799999971</v>
      </c>
      <c r="S10" s="117">
        <f>S6-S8</f>
        <v>282799.92099999986</v>
      </c>
      <c r="T10" s="140">
        <f>T6-T8</f>
        <v>274355.35100000026</v>
      </c>
      <c r="U10" s="119">
        <f>U6-U8</f>
        <v>743925.09399999992</v>
      </c>
      <c r="V10" s="140">
        <f>V6-V8</f>
        <v>732595.14700000035</v>
      </c>
      <c r="AA10" s="101" t="s">
        <v>59</v>
      </c>
      <c r="AB10" s="101"/>
      <c r="AC10" s="105"/>
      <c r="AD10" s="101"/>
      <c r="AE10" s="105"/>
      <c r="AF10" s="105"/>
      <c r="AG10" s="101"/>
      <c r="AH10" s="101"/>
      <c r="AI10" s="105" t="e">
        <f>#REF!-#REF!</f>
        <v>#REF!</v>
      </c>
      <c r="AJ10" s="101"/>
    </row>
    <row r="11" spans="1:36" ht="27.95" customHeight="1" thickBot="1" x14ac:dyDescent="0.3">
      <c r="A11" s="113" t="s">
        <v>54</v>
      </c>
      <c r="B11" s="116"/>
      <c r="C11" s="279">
        <f t="shared" ref="C11:Q11" si="3">(C10-B10)/B10</f>
        <v>-6.9691981183973503E-2</v>
      </c>
      <c r="D11" s="279">
        <f t="shared" si="3"/>
        <v>-6.1925390197789032E-2</v>
      </c>
      <c r="E11" s="279">
        <f t="shared" si="3"/>
        <v>0.12900124529442691</v>
      </c>
      <c r="F11" s="279">
        <f t="shared" si="3"/>
        <v>9.5481248872617649E-2</v>
      </c>
      <c r="G11" s="279">
        <f t="shared" si="3"/>
        <v>7.3268823590907375E-2</v>
      </c>
      <c r="H11" s="279">
        <f t="shared" si="3"/>
        <v>-3.0364536906909986E-2</v>
      </c>
      <c r="I11" s="279">
        <f t="shared" si="3"/>
        <v>4.5726535271722896E-3</v>
      </c>
      <c r="J11" s="279">
        <f t="shared" si="3"/>
        <v>2.9358308786875894E-2</v>
      </c>
      <c r="K11" s="279">
        <f t="shared" si="3"/>
        <v>-8.0738147744113774E-3</v>
      </c>
      <c r="L11" s="280">
        <f t="shared" si="3"/>
        <v>4.4074177807781237E-2</v>
      </c>
      <c r="M11" s="279">
        <f t="shared" si="3"/>
        <v>7.4580998979543013E-3</v>
      </c>
      <c r="N11" s="279">
        <f t="shared" si="3"/>
        <v>7.093264013285863E-3</v>
      </c>
      <c r="O11" s="279">
        <f t="shared" si="3"/>
        <v>6.1121700600131258E-2</v>
      </c>
      <c r="P11" s="288">
        <f t="shared" si="3"/>
        <v>9.8967189172580669E-2</v>
      </c>
      <c r="Q11" s="281">
        <f t="shared" si="3"/>
        <v>-2.2161364972824036E-2</v>
      </c>
      <c r="R11" s="10"/>
      <c r="S11" s="116"/>
      <c r="T11" s="281">
        <f>(T10-S10)/S10</f>
        <v>-2.9860581184531533E-2</v>
      </c>
      <c r="U11" s="299"/>
      <c r="V11" s="281">
        <f>(V10-U10)/U10</f>
        <v>-1.52299567407785E-2</v>
      </c>
      <c r="AA11" s="101" t="s">
        <v>60</v>
      </c>
      <c r="AB11" s="101"/>
      <c r="AC11" s="105"/>
      <c r="AD11" s="101"/>
      <c r="AE11" s="105"/>
      <c r="AF11" s="105"/>
      <c r="AG11" s="101"/>
      <c r="AH11" s="101"/>
      <c r="AI11" s="105" t="e">
        <f>#REF!-#REF!</f>
        <v>#REF!</v>
      </c>
      <c r="AJ11" s="101"/>
    </row>
    <row r="12" spans="1:36" ht="27.95" hidden="1" customHeight="1" thickBot="1" x14ac:dyDescent="0.3">
      <c r="A12" s="106" t="s">
        <v>61</v>
      </c>
      <c r="B12" s="283">
        <f>(B6/B8)</f>
        <v>9.4217210737695982</v>
      </c>
      <c r="C12" s="284">
        <f t="shared" ref="C12:T12" si="4">(C6/C8)</f>
        <v>7.1670824030294336</v>
      </c>
      <c r="D12" s="284">
        <f t="shared" si="4"/>
        <v>6.8776220200097287</v>
      </c>
      <c r="E12" s="284">
        <f t="shared" si="4"/>
        <v>6.8650922333739404</v>
      </c>
      <c r="F12" s="103">
        <f t="shared" si="4"/>
        <v>8.0195533959288863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4"/>
      <c r="S12" s="103">
        <f t="shared" si="4"/>
        <v>4.5910631391106866</v>
      </c>
      <c r="T12" s="285">
        <f t="shared" si="4"/>
        <v>4.1451602848346534</v>
      </c>
      <c r="U12" s="103">
        <f>U6/U8</f>
        <v>5.0945499591640333</v>
      </c>
      <c r="V12" s="285">
        <f>V6/V8</f>
        <v>4.555249799566977</v>
      </c>
      <c r="AA12" s="101" t="s">
        <v>62</v>
      </c>
      <c r="AB12" s="101"/>
      <c r="AC12" s="105"/>
      <c r="AD12" s="101"/>
      <c r="AE12" s="105"/>
      <c r="AF12" s="105"/>
      <c r="AG12" s="101"/>
      <c r="AH12" s="101"/>
      <c r="AI12" s="105" t="e">
        <f>#REF!-#REF!</f>
        <v>#REF!</v>
      </c>
      <c r="AJ12" s="101"/>
    </row>
    <row r="13" spans="1:36" ht="30" customHeight="1" thickBot="1" x14ac:dyDescent="0.3">
      <c r="AA13" s="101" t="s">
        <v>63</v>
      </c>
      <c r="AB13" s="101"/>
      <c r="AC13" s="105"/>
      <c r="AD13" s="101"/>
      <c r="AE13" s="105"/>
      <c r="AF13" s="105"/>
      <c r="AG13" s="101"/>
      <c r="AH13" s="101"/>
      <c r="AI13" s="105" t="e">
        <f>#REF!-#REF!</f>
        <v>#REF!</v>
      </c>
      <c r="AJ13" s="101"/>
    </row>
    <row r="14" spans="1:36" ht="22.5" customHeight="1" x14ac:dyDescent="0.25">
      <c r="A14" s="307" t="s">
        <v>2</v>
      </c>
      <c r="B14" s="309">
        <v>2007</v>
      </c>
      <c r="C14" s="305">
        <v>2008</v>
      </c>
      <c r="D14" s="305">
        <v>2009</v>
      </c>
      <c r="E14" s="305">
        <v>2010</v>
      </c>
      <c r="F14" s="305">
        <v>2011</v>
      </c>
      <c r="G14" s="305">
        <v>2012</v>
      </c>
      <c r="H14" s="305">
        <v>2013</v>
      </c>
      <c r="I14" s="305">
        <v>2014</v>
      </c>
      <c r="J14" s="305">
        <v>2015</v>
      </c>
      <c r="K14" s="315">
        <v>2016</v>
      </c>
      <c r="L14" s="317">
        <v>2017</v>
      </c>
      <c r="M14" s="305">
        <v>2018</v>
      </c>
      <c r="N14" s="305">
        <v>2019</v>
      </c>
      <c r="O14" s="311">
        <v>2020</v>
      </c>
      <c r="P14" s="305">
        <v>2021</v>
      </c>
      <c r="Q14" s="321">
        <v>2022</v>
      </c>
      <c r="R14" s="128" t="s">
        <v>49</v>
      </c>
      <c r="S14" s="313" t="str">
        <f>S3</f>
        <v>jan-maio</v>
      </c>
      <c r="T14" s="314"/>
      <c r="U14" s="319" t="s">
        <v>147</v>
      </c>
      <c r="V14" s="320"/>
      <c r="AA14" s="101" t="s">
        <v>64</v>
      </c>
      <c r="AB14" s="101"/>
      <c r="AC14" s="105"/>
      <c r="AD14" s="101"/>
      <c r="AE14" s="105"/>
      <c r="AF14" s="105"/>
      <c r="AG14" s="101"/>
      <c r="AH14" s="101"/>
      <c r="AI14" s="105" t="e">
        <f>#REF!-#REF!</f>
        <v>#REF!</v>
      </c>
      <c r="AJ14" s="101"/>
    </row>
    <row r="15" spans="1:36" ht="31.5" customHeight="1" thickBot="1" x14ac:dyDescent="0.3">
      <c r="A15" s="308"/>
      <c r="B15" s="310"/>
      <c r="C15" s="306"/>
      <c r="D15" s="306"/>
      <c r="E15" s="306"/>
      <c r="F15" s="306"/>
      <c r="G15" s="306"/>
      <c r="H15" s="306"/>
      <c r="I15" s="306"/>
      <c r="J15" s="306"/>
      <c r="K15" s="316"/>
      <c r="L15" s="318"/>
      <c r="M15" s="306"/>
      <c r="N15" s="306"/>
      <c r="O15" s="312"/>
      <c r="P15" s="306"/>
      <c r="Q15" s="322"/>
      <c r="R15" s="129" t="str">
        <f>R4</f>
        <v>2007/2022</v>
      </c>
      <c r="S15" s="127">
        <f>S4</f>
        <v>2022</v>
      </c>
      <c r="T15" s="264">
        <f>T4</f>
        <v>2023</v>
      </c>
      <c r="U15" s="300" t="str">
        <f>U4</f>
        <v>jun 2021 a maio 2022</v>
      </c>
      <c r="V15" s="298" t="str">
        <f>V4</f>
        <v>jun 22 a maio 2023</v>
      </c>
      <c r="AA15" s="101" t="s">
        <v>65</v>
      </c>
      <c r="AB15" s="101"/>
      <c r="AC15" s="105"/>
      <c r="AD15" s="101"/>
      <c r="AE15" s="105"/>
      <c r="AF15" s="105"/>
      <c r="AG15" s="101"/>
      <c r="AH15" s="101"/>
      <c r="AI15" s="105" t="e">
        <f>#REF!-#REF!</f>
        <v>#REF!</v>
      </c>
      <c r="AJ15" s="101"/>
    </row>
    <row r="16" spans="1:36" s="101" customFormat="1" ht="3" customHeight="1" thickBot="1" x14ac:dyDescent="0.3">
      <c r="B16" s="101">
        <v>2007</v>
      </c>
      <c r="C16" s="101">
        <v>2008</v>
      </c>
      <c r="D16" s="101">
        <v>2009</v>
      </c>
      <c r="E16" s="101">
        <v>2010</v>
      </c>
      <c r="F16" s="101">
        <v>2011</v>
      </c>
      <c r="O16" s="273"/>
      <c r="Q16" s="301"/>
      <c r="R16" s="286"/>
      <c r="AA16" s="101" t="s">
        <v>66</v>
      </c>
      <c r="AC16" s="105"/>
      <c r="AE16" s="105"/>
      <c r="AF16" s="105"/>
      <c r="AI16" s="105" t="e">
        <f>#REF!-#REF!</f>
        <v>#REF!</v>
      </c>
    </row>
    <row r="17" spans="1:36" ht="27.75" customHeight="1" x14ac:dyDescent="0.25">
      <c r="A17" s="111" t="s">
        <v>50</v>
      </c>
      <c r="B17" s="115">
        <v>392293.98699999956</v>
      </c>
      <c r="C17" s="153">
        <v>370979.67800000019</v>
      </c>
      <c r="D17" s="153">
        <v>344221.9980000002</v>
      </c>
      <c r="E17" s="153">
        <v>386156.65199999994</v>
      </c>
      <c r="F17" s="153">
        <v>390987.57200000004</v>
      </c>
      <c r="G17" s="153">
        <v>406063.09400000004</v>
      </c>
      <c r="H17" s="153">
        <v>407598.05399999983</v>
      </c>
      <c r="I17" s="153">
        <v>406953.16900000011</v>
      </c>
      <c r="J17" s="153">
        <v>421887.39099999977</v>
      </c>
      <c r="K17" s="112">
        <v>431264.80099999998</v>
      </c>
      <c r="L17" s="274">
        <v>442364.451999999</v>
      </c>
      <c r="M17" s="153">
        <v>454202.09499999997</v>
      </c>
      <c r="N17" s="153">
        <v>454929.95199999987</v>
      </c>
      <c r="O17" s="153">
        <v>393954.14199999906</v>
      </c>
      <c r="P17" s="153">
        <v>427968.65799999994</v>
      </c>
      <c r="Q17" s="147">
        <v>417555.74200000014</v>
      </c>
      <c r="R17" s="100"/>
      <c r="S17" s="115">
        <v>167155.30200000011</v>
      </c>
      <c r="T17" s="147">
        <v>161176.932</v>
      </c>
      <c r="U17" s="112">
        <v>423919.38100000023</v>
      </c>
      <c r="V17" s="147">
        <v>411415.70700000005</v>
      </c>
      <c r="AA17" s="101" t="s">
        <v>67</v>
      </c>
      <c r="AB17" s="101"/>
      <c r="AC17" s="105"/>
      <c r="AD17" s="101"/>
      <c r="AE17" s="105"/>
      <c r="AF17" s="105"/>
      <c r="AG17" s="101"/>
      <c r="AH17" s="101"/>
      <c r="AI17" s="105" t="e">
        <f>#REF!-#REF!</f>
        <v>#REF!</v>
      </c>
      <c r="AJ17" s="101"/>
    </row>
    <row r="18" spans="1:36" ht="27.75" customHeight="1" thickBot="1" x14ac:dyDescent="0.3">
      <c r="A18" s="114" t="s">
        <v>54</v>
      </c>
      <c r="B18" s="275"/>
      <c r="C18" s="276">
        <f t="shared" ref="C18:Q18" si="5">(C17-B17)/B17</f>
        <v>-5.4332489679479568E-2</v>
      </c>
      <c r="D18" s="276">
        <f t="shared" si="5"/>
        <v>-7.2127077537654183E-2</v>
      </c>
      <c r="E18" s="276">
        <f t="shared" si="5"/>
        <v>0.12182444539758823</v>
      </c>
      <c r="F18" s="276">
        <f t="shared" si="5"/>
        <v>1.2510259696368252E-2</v>
      </c>
      <c r="G18" s="276">
        <f t="shared" si="5"/>
        <v>3.8557547808706294E-2</v>
      </c>
      <c r="H18" s="276">
        <f t="shared" si="5"/>
        <v>3.7801022123911316E-3</v>
      </c>
      <c r="I18" s="276">
        <f t="shared" si="5"/>
        <v>-1.5821591729182263E-3</v>
      </c>
      <c r="J18" s="276">
        <f t="shared" si="5"/>
        <v>3.6697642720653331E-2</v>
      </c>
      <c r="K18" s="287">
        <f t="shared" si="5"/>
        <v>2.2227281971553901E-2</v>
      </c>
      <c r="L18" s="277">
        <f t="shared" si="5"/>
        <v>2.5737437820711511E-2</v>
      </c>
      <c r="M18" s="276">
        <f t="shared" si="5"/>
        <v>2.6759932780496109E-2</v>
      </c>
      <c r="N18" s="276">
        <f t="shared" si="5"/>
        <v>1.6024959109884815E-3</v>
      </c>
      <c r="O18" s="276">
        <f t="shared" si="5"/>
        <v>-0.13403340389423476</v>
      </c>
      <c r="P18" s="276">
        <f t="shared" si="5"/>
        <v>8.6341308222622926E-2</v>
      </c>
      <c r="Q18" s="278">
        <f t="shared" si="5"/>
        <v>-2.4331024726581253E-2</v>
      </c>
      <c r="S18" s="118"/>
      <c r="T18" s="278"/>
      <c r="V18" s="278">
        <f>(V17-U17)/U17</f>
        <v>-2.949540540115142E-2</v>
      </c>
      <c r="AA18" s="101" t="s">
        <v>68</v>
      </c>
      <c r="AB18" s="101"/>
      <c r="AC18" s="105"/>
      <c r="AD18" s="101"/>
      <c r="AE18" s="105"/>
      <c r="AF18" s="105"/>
      <c r="AG18" s="101"/>
      <c r="AH18" s="101"/>
      <c r="AI18" s="105" t="e">
        <f>#REF!-#REF!</f>
        <v>#REF!</v>
      </c>
      <c r="AJ18" s="101"/>
    </row>
    <row r="19" spans="1:36" ht="27.75" customHeight="1" x14ac:dyDescent="0.25">
      <c r="A19" s="111" t="s">
        <v>55</v>
      </c>
      <c r="B19" s="115">
        <v>62681.055999999982</v>
      </c>
      <c r="C19" s="153">
        <v>79621.592999999993</v>
      </c>
      <c r="D19" s="153">
        <v>77709.866999999998</v>
      </c>
      <c r="E19" s="153">
        <v>88593.928999999989</v>
      </c>
      <c r="F19" s="153">
        <v>80744.22</v>
      </c>
      <c r="G19" s="153">
        <v>85348.562999999995</v>
      </c>
      <c r="H19" s="153">
        <v>121368.935</v>
      </c>
      <c r="I19" s="153">
        <v>124143.97100000001</v>
      </c>
      <c r="J19" s="153">
        <v>115571.70700000001</v>
      </c>
      <c r="K19" s="112">
        <v>109068.98599999999</v>
      </c>
      <c r="L19" s="274">
        <v>136178.72600000011</v>
      </c>
      <c r="M19" s="153">
        <v>153404.38699999999</v>
      </c>
      <c r="N19" s="153">
        <v>167744.46300000002</v>
      </c>
      <c r="O19" s="153">
        <v>164346.62300000008</v>
      </c>
      <c r="P19" s="153">
        <v>165333.11300000001</v>
      </c>
      <c r="Q19" s="147">
        <v>194581.12000000002</v>
      </c>
      <c r="R19" s="100"/>
      <c r="S19" s="115">
        <v>77616.591000000015</v>
      </c>
      <c r="T19" s="147">
        <v>85829.164999999994</v>
      </c>
      <c r="U19" s="112">
        <v>179498.38500000004</v>
      </c>
      <c r="V19" s="147">
        <v>203005.1</v>
      </c>
      <c r="AA19" s="101" t="s">
        <v>69</v>
      </c>
      <c r="AB19" s="101"/>
      <c r="AC19" s="105"/>
      <c r="AD19" s="101"/>
      <c r="AE19" s="105"/>
      <c r="AF19" s="105"/>
      <c r="AG19" s="101"/>
      <c r="AH19" s="101"/>
      <c r="AI19" s="105" t="e">
        <f>#REF!-#REF!</f>
        <v>#REF!</v>
      </c>
      <c r="AJ19" s="101"/>
    </row>
    <row r="20" spans="1:36" ht="27.75" customHeight="1" thickBot="1" x14ac:dyDescent="0.3">
      <c r="A20" s="113" t="s">
        <v>54</v>
      </c>
      <c r="B20" s="116"/>
      <c r="C20" s="279">
        <f t="shared" ref="C20:Q20" si="6">(C19-B19)/B19</f>
        <v>0.27026566048919176</v>
      </c>
      <c r="D20" s="279">
        <f t="shared" si="6"/>
        <v>-2.4010145087149853E-2</v>
      </c>
      <c r="E20" s="279">
        <f t="shared" si="6"/>
        <v>0.14006023199087436</v>
      </c>
      <c r="F20" s="279">
        <f t="shared" si="6"/>
        <v>-8.8603238264779852E-2</v>
      </c>
      <c r="G20" s="279">
        <f t="shared" si="6"/>
        <v>5.702380925842114E-2</v>
      </c>
      <c r="H20" s="279">
        <f t="shared" si="6"/>
        <v>0.42203841205856046</v>
      </c>
      <c r="I20" s="279">
        <f t="shared" si="6"/>
        <v>2.2864466924753087E-2</v>
      </c>
      <c r="J20" s="279">
        <f t="shared" si="6"/>
        <v>-6.9050989193828793E-2</v>
      </c>
      <c r="K20" s="288">
        <f t="shared" si="6"/>
        <v>-5.6265682741884385E-2</v>
      </c>
      <c r="L20" s="280">
        <f t="shared" si="6"/>
        <v>0.24855590020796675</v>
      </c>
      <c r="M20" s="279">
        <f t="shared" si="6"/>
        <v>0.12649303974249151</v>
      </c>
      <c r="N20" s="279">
        <f t="shared" si="6"/>
        <v>9.3478917261994809E-2</v>
      </c>
      <c r="O20" s="279">
        <f t="shared" si="6"/>
        <v>-2.0256048630349952E-2</v>
      </c>
      <c r="P20" s="279">
        <f t="shared" si="6"/>
        <v>6.002496321448187E-3</v>
      </c>
      <c r="Q20" s="281">
        <f t="shared" si="6"/>
        <v>0.17690350389761311</v>
      </c>
      <c r="R20" s="10"/>
      <c r="S20" s="116"/>
      <c r="T20" s="281">
        <f>(T19-S19)/S19</f>
        <v>0.10580951693691336</v>
      </c>
      <c r="U20" s="299"/>
      <c r="V20" s="281">
        <f>(V19-U19)/U19</f>
        <v>0.13095780778194724</v>
      </c>
    </row>
    <row r="21" spans="1:36" ht="27.75" customHeight="1" x14ac:dyDescent="0.25">
      <c r="A21" s="8" t="s">
        <v>58</v>
      </c>
      <c r="B21" s="19">
        <f>B17-B19</f>
        <v>329612.93099999957</v>
      </c>
      <c r="C21" s="154">
        <f t="shared" ref="C21:P21" si="7">C17-C19</f>
        <v>291358.0850000002</v>
      </c>
      <c r="D21" s="154">
        <f t="shared" si="7"/>
        <v>266512.13100000017</v>
      </c>
      <c r="E21" s="154">
        <f t="shared" si="7"/>
        <v>297562.72299999994</v>
      </c>
      <c r="F21" s="154">
        <f t="shared" si="7"/>
        <v>310243.35200000007</v>
      </c>
      <c r="G21" s="154">
        <f t="shared" si="7"/>
        <v>320714.53100000008</v>
      </c>
      <c r="H21" s="154">
        <f t="shared" si="7"/>
        <v>286229.11899999983</v>
      </c>
      <c r="I21" s="154">
        <f t="shared" si="7"/>
        <v>282809.19800000009</v>
      </c>
      <c r="J21" s="154">
        <f t="shared" si="7"/>
        <v>306315.68399999978</v>
      </c>
      <c r="K21" s="119">
        <f t="shared" si="7"/>
        <v>322195.815</v>
      </c>
      <c r="L21" s="282">
        <f t="shared" si="7"/>
        <v>306185.72599999886</v>
      </c>
      <c r="M21" s="154">
        <f t="shared" si="7"/>
        <v>300797.70799999998</v>
      </c>
      <c r="N21" s="154">
        <f t="shared" si="7"/>
        <v>287185.48899999983</v>
      </c>
      <c r="O21" s="154">
        <f t="shared" si="7"/>
        <v>229607.51899999898</v>
      </c>
      <c r="P21" s="154">
        <f t="shared" si="7"/>
        <v>262635.54499999993</v>
      </c>
      <c r="Q21" s="140">
        <f t="shared" ref="Q21" si="8">Q17-Q19</f>
        <v>222974.62200000012</v>
      </c>
      <c r="S21" s="117">
        <f>S17-S19</f>
        <v>89538.711000000098</v>
      </c>
      <c r="T21" s="140">
        <f>T17-T19</f>
        <v>75347.767000000007</v>
      </c>
      <c r="U21" s="119">
        <f>U17-U19</f>
        <v>244420.99600000019</v>
      </c>
      <c r="V21" s="140">
        <f>V17-V19</f>
        <v>208410.60700000005</v>
      </c>
    </row>
    <row r="22" spans="1:36" ht="27.75" customHeight="1" thickBot="1" x14ac:dyDescent="0.3">
      <c r="A22" s="113" t="s">
        <v>54</v>
      </c>
      <c r="B22" s="116"/>
      <c r="C22" s="279">
        <f t="shared" ref="C22:Q22" si="9">(C21-B21)/B21</f>
        <v>-0.11605990664243518</v>
      </c>
      <c r="D22" s="279">
        <f t="shared" si="9"/>
        <v>-8.5276349890891168E-2</v>
      </c>
      <c r="E22" s="279">
        <f t="shared" si="9"/>
        <v>0.1165072369632576</v>
      </c>
      <c r="F22" s="279">
        <f t="shared" si="9"/>
        <v>4.261497835533698E-2</v>
      </c>
      <c r="G22" s="279">
        <f t="shared" si="9"/>
        <v>3.3751501627664215E-2</v>
      </c>
      <c r="H22" s="279">
        <f t="shared" si="9"/>
        <v>-0.10752681486702027</v>
      </c>
      <c r="I22" s="279">
        <f t="shared" si="9"/>
        <v>-1.1948193852351347E-2</v>
      </c>
      <c r="J22" s="279">
        <f t="shared" si="9"/>
        <v>8.3117827023432511E-2</v>
      </c>
      <c r="K22" s="288">
        <f t="shared" si="9"/>
        <v>5.1842369912734339E-2</v>
      </c>
      <c r="L22" s="280">
        <f t="shared" si="9"/>
        <v>-4.9690555415814887E-2</v>
      </c>
      <c r="M22" s="279">
        <f t="shared" si="9"/>
        <v>-1.7597221367526766E-2</v>
      </c>
      <c r="N22" s="279">
        <f t="shared" si="9"/>
        <v>-4.5253732451977856E-2</v>
      </c>
      <c r="O22" s="279">
        <f t="shared" si="9"/>
        <v>-0.20049052687338559</v>
      </c>
      <c r="P22" s="279">
        <f t="shared" si="9"/>
        <v>0.14384557676441376</v>
      </c>
      <c r="Q22" s="281">
        <f t="shared" si="9"/>
        <v>-0.15101125401742485</v>
      </c>
      <c r="R22" s="10"/>
      <c r="S22" s="116"/>
      <c r="T22" s="281">
        <f>(T21-S21)/S21</f>
        <v>-0.1584894828338558</v>
      </c>
      <c r="U22" s="299"/>
      <c r="V22" s="281">
        <f>(V21-U21)/U21</f>
        <v>-0.1473293603631339</v>
      </c>
    </row>
    <row r="23" spans="1:36" ht="27.75" hidden="1" customHeight="1" thickBot="1" x14ac:dyDescent="0.3">
      <c r="A23" s="106" t="s">
        <v>61</v>
      </c>
      <c r="B23" s="283">
        <f>(B17/B19)</f>
        <v>6.2585733558796406</v>
      </c>
      <c r="C23" s="284">
        <f>(C17/C19)</f>
        <v>4.6592847997904316</v>
      </c>
      <c r="D23" s="284">
        <f>(D17/D19)</f>
        <v>4.4295790391714371</v>
      </c>
      <c r="E23" s="284">
        <f>(E17/E19)</f>
        <v>4.3587258896712884</v>
      </c>
      <c r="F23" s="103">
        <f>(F17/F19)</f>
        <v>4.8422979626281615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  <c r="S23" s="103">
        <f>(S17/S19)</f>
        <v>2.1536027265098525</v>
      </c>
      <c r="T23" s="285">
        <f>(T17/T19)</f>
        <v>1.8778806947498559</v>
      </c>
      <c r="U23" s="103">
        <f>U17/U19</f>
        <v>2.3616891093476977</v>
      </c>
      <c r="V23" s="285">
        <f>V17/V19</f>
        <v>2.0266274443351424</v>
      </c>
    </row>
    <row r="24" spans="1:36" ht="30" customHeight="1" thickBot="1" x14ac:dyDescent="0.3"/>
    <row r="25" spans="1:36" ht="22.5" customHeight="1" x14ac:dyDescent="0.25">
      <c r="A25" s="307" t="s">
        <v>15</v>
      </c>
      <c r="B25" s="309">
        <v>2007</v>
      </c>
      <c r="C25" s="305">
        <v>2008</v>
      </c>
      <c r="D25" s="305">
        <v>2009</v>
      </c>
      <c r="E25" s="305">
        <v>2010</v>
      </c>
      <c r="F25" s="305">
        <v>2011</v>
      </c>
      <c r="G25" s="305">
        <v>2012</v>
      </c>
      <c r="H25" s="305">
        <v>2013</v>
      </c>
      <c r="I25" s="305">
        <v>2014</v>
      </c>
      <c r="J25" s="305">
        <v>2015</v>
      </c>
      <c r="K25" s="315">
        <v>2016</v>
      </c>
      <c r="L25" s="317">
        <v>2017</v>
      </c>
      <c r="M25" s="305">
        <v>2018</v>
      </c>
      <c r="N25" s="305">
        <v>2019</v>
      </c>
      <c r="O25" s="311">
        <v>2020</v>
      </c>
      <c r="P25" s="305">
        <v>2021</v>
      </c>
      <c r="Q25" s="321">
        <v>2022</v>
      </c>
      <c r="R25" s="128" t="s">
        <v>49</v>
      </c>
      <c r="S25" s="313" t="str">
        <f>S14</f>
        <v>jan-maio</v>
      </c>
      <c r="T25" s="314"/>
      <c r="U25" s="319" t="s">
        <v>147</v>
      </c>
      <c r="V25" s="320"/>
    </row>
    <row r="26" spans="1:36" ht="31.5" customHeight="1" thickBot="1" x14ac:dyDescent="0.3">
      <c r="A26" s="308"/>
      <c r="B26" s="310"/>
      <c r="C26" s="306"/>
      <c r="D26" s="306"/>
      <c r="E26" s="306"/>
      <c r="F26" s="306"/>
      <c r="G26" s="306"/>
      <c r="H26" s="306"/>
      <c r="I26" s="306"/>
      <c r="J26" s="306"/>
      <c r="K26" s="316"/>
      <c r="L26" s="318"/>
      <c r="M26" s="306"/>
      <c r="N26" s="306"/>
      <c r="O26" s="312"/>
      <c r="P26" s="306"/>
      <c r="Q26" s="322"/>
      <c r="R26" s="129" t="str">
        <f>R4</f>
        <v>2007/2022</v>
      </c>
      <c r="S26" s="127">
        <f>S4</f>
        <v>2022</v>
      </c>
      <c r="T26" s="264">
        <f>T4</f>
        <v>2023</v>
      </c>
      <c r="U26" s="300" t="str">
        <f>U4</f>
        <v>jun 2021 a maio 2022</v>
      </c>
      <c r="V26" s="298" t="str">
        <f>V4</f>
        <v>jun 22 a maio 2023</v>
      </c>
    </row>
    <row r="27" spans="1:36" s="101" customFormat="1" ht="3" customHeight="1" thickBot="1" x14ac:dyDescent="0.3">
      <c r="B27" s="101">
        <v>2007</v>
      </c>
      <c r="C27" s="101">
        <v>2008</v>
      </c>
      <c r="D27" s="101">
        <v>2009</v>
      </c>
      <c r="E27" s="101">
        <v>2010</v>
      </c>
      <c r="F27" s="101">
        <v>2011</v>
      </c>
      <c r="O27" s="273"/>
      <c r="Q27" s="301"/>
      <c r="R27" s="286"/>
    </row>
    <row r="28" spans="1:36" ht="27.75" customHeight="1" x14ac:dyDescent="0.25">
      <c r="A28" s="111" t="s">
        <v>50</v>
      </c>
      <c r="B28" s="115">
        <v>203692.62899999981</v>
      </c>
      <c r="C28" s="153">
        <v>204985.89900000018</v>
      </c>
      <c r="D28" s="153">
        <v>199789.29300000027</v>
      </c>
      <c r="E28" s="153">
        <v>228223.55300000007</v>
      </c>
      <c r="F28" s="153">
        <v>265930.68799999997</v>
      </c>
      <c r="G28" s="153">
        <v>297441.74100000004</v>
      </c>
      <c r="H28" s="153">
        <v>313195.50799999997</v>
      </c>
      <c r="I28" s="153">
        <v>319331.63400000008</v>
      </c>
      <c r="J28" s="153">
        <v>313646.51399999997</v>
      </c>
      <c r="K28" s="112">
        <v>292708.82400000008</v>
      </c>
      <c r="L28" s="274">
        <v>335676.5479999996</v>
      </c>
      <c r="M28" s="153">
        <v>346139.44199999998</v>
      </c>
      <c r="N28" s="153">
        <v>364472.386</v>
      </c>
      <c r="O28" s="153">
        <v>462235.53400000004</v>
      </c>
      <c r="P28" s="112">
        <v>497984.02100000018</v>
      </c>
      <c r="Q28" s="147">
        <v>521225.81500000018</v>
      </c>
      <c r="R28" s="100"/>
      <c r="S28" s="115">
        <v>194395.64900000003</v>
      </c>
      <c r="T28" s="147">
        <v>200409.3790000001</v>
      </c>
      <c r="U28" s="112">
        <v>501692.37000000005</v>
      </c>
      <c r="V28" s="147">
        <v>527239.54500000039</v>
      </c>
    </row>
    <row r="29" spans="1:36" ht="27.75" customHeight="1" thickBot="1" x14ac:dyDescent="0.3">
      <c r="A29" s="114" t="s">
        <v>54</v>
      </c>
      <c r="B29" s="275"/>
      <c r="C29" s="276">
        <f t="shared" ref="C29:Q29" si="10">(C28-B28)/B28</f>
        <v>6.3491251811589565E-3</v>
      </c>
      <c r="D29" s="276">
        <f t="shared" si="10"/>
        <v>-2.5351041341628616E-2</v>
      </c>
      <c r="E29" s="276">
        <f t="shared" si="10"/>
        <v>0.14232124040801208</v>
      </c>
      <c r="F29" s="276">
        <f t="shared" si="10"/>
        <v>0.16522017339726491</v>
      </c>
      <c r="G29" s="276">
        <f t="shared" si="10"/>
        <v>0.11849348127885141</v>
      </c>
      <c r="H29" s="276">
        <f t="shared" si="10"/>
        <v>5.296421056115299E-2</v>
      </c>
      <c r="I29" s="276">
        <f t="shared" si="10"/>
        <v>1.9591998746035993E-2</v>
      </c>
      <c r="J29" s="276">
        <f t="shared" si="10"/>
        <v>-1.7803184510057374E-2</v>
      </c>
      <c r="K29" s="287">
        <f t="shared" si="10"/>
        <v>-6.6755691727534677E-2</v>
      </c>
      <c r="L29" s="277">
        <f t="shared" si="10"/>
        <v>0.14679340175955716</v>
      </c>
      <c r="M29" s="276">
        <f t="shared" si="10"/>
        <v>3.1169571012153018E-2</v>
      </c>
      <c r="N29" s="276">
        <f t="shared" si="10"/>
        <v>5.2964042161944717E-2</v>
      </c>
      <c r="O29" s="276">
        <f t="shared" si="10"/>
        <v>0.26823197519276548</v>
      </c>
      <c r="P29" s="287">
        <f t="shared" si="10"/>
        <v>7.7338249378292354E-2</v>
      </c>
      <c r="Q29" s="278">
        <f t="shared" si="10"/>
        <v>4.6671766602727975E-2</v>
      </c>
      <c r="S29" s="118"/>
      <c r="T29" s="278">
        <f>(T28-S28)/S28</f>
        <v>3.0935517491958206E-2</v>
      </c>
      <c r="V29" s="278">
        <f>(V28-U28)/U28</f>
        <v>5.0921992295797393E-2</v>
      </c>
    </row>
    <row r="30" spans="1:36" ht="27.75" customHeight="1" x14ac:dyDescent="0.25">
      <c r="A30" s="111" t="s">
        <v>55</v>
      </c>
      <c r="B30" s="115">
        <v>575.60500000000002</v>
      </c>
      <c r="C30" s="153">
        <v>741.03499999999963</v>
      </c>
      <c r="D30" s="153">
        <v>1388.8809999999992</v>
      </c>
      <c r="E30" s="153">
        <v>899.43600000000015</v>
      </c>
      <c r="F30" s="153">
        <v>1170.3490000000002</v>
      </c>
      <c r="G30" s="153">
        <v>1022.7370000000001</v>
      </c>
      <c r="H30" s="153">
        <v>1030.066</v>
      </c>
      <c r="I30" s="153">
        <v>1010.02</v>
      </c>
      <c r="J30" s="153">
        <v>1183.202</v>
      </c>
      <c r="K30" s="112">
        <v>1121.55</v>
      </c>
      <c r="L30" s="274">
        <v>1027.2</v>
      </c>
      <c r="M30" s="153">
        <v>1322.664</v>
      </c>
      <c r="N30" s="153">
        <v>1463.875</v>
      </c>
      <c r="O30" s="153">
        <v>1908.0899999999986</v>
      </c>
      <c r="P30" s="112">
        <v>2403.679000000001</v>
      </c>
      <c r="Q30" s="147">
        <v>2787.6490000000008</v>
      </c>
      <c r="R30" s="100"/>
      <c r="S30" s="115">
        <v>1134.4390000000001</v>
      </c>
      <c r="T30" s="147">
        <v>1401.7949999999996</v>
      </c>
      <c r="U30" s="112">
        <v>2188.2719999999999</v>
      </c>
      <c r="V30" s="147">
        <v>3055.0050000000001</v>
      </c>
    </row>
    <row r="31" spans="1:36" ht="27.75" customHeight="1" thickBot="1" x14ac:dyDescent="0.3">
      <c r="A31" s="113" t="s">
        <v>54</v>
      </c>
      <c r="B31" s="116"/>
      <c r="C31" s="279">
        <f t="shared" ref="C31:Q31" si="11">(C30-B30)/B30</f>
        <v>0.28740195099069604</v>
      </c>
      <c r="D31" s="279">
        <f t="shared" si="11"/>
        <v>0.87424480625071677</v>
      </c>
      <c r="E31" s="279">
        <f t="shared" si="11"/>
        <v>-0.35240240164564085</v>
      </c>
      <c r="F31" s="279">
        <f t="shared" si="11"/>
        <v>0.30120319844880566</v>
      </c>
      <c r="G31" s="279">
        <f t="shared" si="11"/>
        <v>-0.12612648022085726</v>
      </c>
      <c r="H31" s="279">
        <f t="shared" si="11"/>
        <v>7.1660651760911652E-3</v>
      </c>
      <c r="I31" s="279">
        <f t="shared" si="11"/>
        <v>-1.9460888913914301E-2</v>
      </c>
      <c r="J31" s="279">
        <f t="shared" si="11"/>
        <v>0.17146393140729888</v>
      </c>
      <c r="K31" s="288">
        <f t="shared" si="11"/>
        <v>-5.2106064729437615E-2</v>
      </c>
      <c r="L31" s="280">
        <f t="shared" si="11"/>
        <v>-8.4124648923364909E-2</v>
      </c>
      <c r="M31" s="279">
        <f t="shared" si="11"/>
        <v>0.28764018691588777</v>
      </c>
      <c r="N31" s="279">
        <f t="shared" si="11"/>
        <v>0.10676256403742751</v>
      </c>
      <c r="O31" s="279">
        <f t="shared" si="11"/>
        <v>0.30345145589616501</v>
      </c>
      <c r="P31" s="288">
        <f t="shared" si="11"/>
        <v>0.25973041103931305</v>
      </c>
      <c r="Q31" s="281">
        <f t="shared" si="11"/>
        <v>0.15974262786337096</v>
      </c>
      <c r="R31" s="10"/>
      <c r="S31" s="116"/>
      <c r="T31" s="281">
        <f>(T30-S30)/S30</f>
        <v>0.23567243368748741</v>
      </c>
      <c r="U31" s="299"/>
      <c r="V31" s="281">
        <f>(V30-U30)/U30</f>
        <v>0.3960810173506768</v>
      </c>
    </row>
    <row r="32" spans="1:36" ht="27.75" customHeight="1" x14ac:dyDescent="0.25">
      <c r="A32" s="8" t="s">
        <v>58</v>
      </c>
      <c r="B32" s="19">
        <f>(B28-B30)</f>
        <v>203117.0239999998</v>
      </c>
      <c r="C32" s="154">
        <f t="shared" ref="C32:P32" si="12">(C28-C30)</f>
        <v>204244.86400000018</v>
      </c>
      <c r="D32" s="154">
        <f t="shared" si="12"/>
        <v>198400.41200000027</v>
      </c>
      <c r="E32" s="154">
        <f t="shared" si="12"/>
        <v>227324.11700000009</v>
      </c>
      <c r="F32" s="154">
        <f t="shared" si="12"/>
        <v>264760.33899999998</v>
      </c>
      <c r="G32" s="154">
        <f t="shared" si="12"/>
        <v>296419.00400000002</v>
      </c>
      <c r="H32" s="154">
        <f t="shared" si="12"/>
        <v>312165.44199999998</v>
      </c>
      <c r="I32" s="154">
        <f t="shared" si="12"/>
        <v>318321.61400000006</v>
      </c>
      <c r="J32" s="154">
        <f t="shared" si="12"/>
        <v>312463.31199999998</v>
      </c>
      <c r="K32" s="119">
        <f t="shared" si="12"/>
        <v>291587.27400000009</v>
      </c>
      <c r="L32" s="282">
        <f t="shared" si="12"/>
        <v>334649.34799999959</v>
      </c>
      <c r="M32" s="154">
        <f t="shared" si="12"/>
        <v>344816.77799999999</v>
      </c>
      <c r="N32" s="154">
        <f t="shared" si="12"/>
        <v>363008.511</v>
      </c>
      <c r="O32" s="154">
        <f t="shared" si="12"/>
        <v>460327.44400000002</v>
      </c>
      <c r="P32" s="274">
        <f t="shared" si="12"/>
        <v>495580.34200000018</v>
      </c>
      <c r="Q32" s="140">
        <f t="shared" ref="Q32" si="13">(Q28-Q30)</f>
        <v>518438.1660000002</v>
      </c>
      <c r="S32" s="117">
        <f>S28-S30</f>
        <v>193261.21000000002</v>
      </c>
      <c r="T32" s="140">
        <f>T28-T30</f>
        <v>199007.58400000009</v>
      </c>
      <c r="U32" s="119">
        <f>U28-U30</f>
        <v>499504.09800000006</v>
      </c>
      <c r="V32" s="140">
        <f>V28-V30</f>
        <v>524184.54000000039</v>
      </c>
    </row>
    <row r="33" spans="1:22" ht="27.75" customHeight="1" thickBot="1" x14ac:dyDescent="0.3">
      <c r="A33" s="113" t="s">
        <v>54</v>
      </c>
      <c r="B33" s="116"/>
      <c r="C33" s="279">
        <f t="shared" ref="C33:Q33" si="14">(C32-B32)/B32</f>
        <v>5.5526611102788507E-3</v>
      </c>
      <c r="D33" s="279">
        <f t="shared" si="14"/>
        <v>-2.8614927619427914E-2</v>
      </c>
      <c r="E33" s="279">
        <f t="shared" si="14"/>
        <v>0.14578450068944299</v>
      </c>
      <c r="F33" s="279">
        <f t="shared" si="14"/>
        <v>0.16468213973091064</v>
      </c>
      <c r="G33" s="279">
        <f t="shared" si="14"/>
        <v>0.11957480157177182</v>
      </c>
      <c r="H33" s="279">
        <f t="shared" si="14"/>
        <v>5.3122228290059179E-2</v>
      </c>
      <c r="I33" s="279">
        <f t="shared" si="14"/>
        <v>1.972086327223908E-2</v>
      </c>
      <c r="J33" s="279">
        <f t="shared" si="14"/>
        <v>-1.840372045864307E-2</v>
      </c>
      <c r="K33" s="288">
        <f t="shared" si="14"/>
        <v>-6.6811165337708145E-2</v>
      </c>
      <c r="L33" s="280">
        <f t="shared" si="14"/>
        <v>0.14768159600819714</v>
      </c>
      <c r="M33" s="279">
        <f t="shared" si="14"/>
        <v>3.038233918806384E-2</v>
      </c>
      <c r="N33" s="279">
        <f t="shared" si="14"/>
        <v>5.2757679326149283E-2</v>
      </c>
      <c r="O33" s="279">
        <f t="shared" si="14"/>
        <v>0.26808994844751732</v>
      </c>
      <c r="P33" s="280">
        <f t="shared" si="14"/>
        <v>7.6582220894047232E-2</v>
      </c>
      <c r="Q33" s="281">
        <f t="shared" si="14"/>
        <v>4.6123346837675848E-2</v>
      </c>
      <c r="R33" s="10"/>
      <c r="S33" s="116"/>
      <c r="T33" s="281">
        <f>(T32-S32)/S32</f>
        <v>2.9733716352081559E-2</v>
      </c>
      <c r="U33" s="299"/>
      <c r="V33" s="281">
        <f>(V32-U32)/U32</f>
        <v>4.94098889254765E-2</v>
      </c>
    </row>
    <row r="34" spans="1:22" ht="27.75" hidden="1" customHeight="1" thickBot="1" x14ac:dyDescent="0.3">
      <c r="A34" s="106" t="s">
        <v>61</v>
      </c>
      <c r="B34" s="283">
        <f>(B28/B30)</f>
        <v>353.87571164253228</v>
      </c>
      <c r="C34" s="284">
        <f>(C28/C30)</f>
        <v>276.62107592758815</v>
      </c>
      <c r="D34" s="284">
        <f>(D28/D30)</f>
        <v>143.84910802293385</v>
      </c>
      <c r="E34" s="284">
        <f>(E28/E30)</f>
        <v>253.74073641704362</v>
      </c>
      <c r="F34" s="103">
        <f>(F28/F30)</f>
        <v>227.22340771855227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03">
        <f>(S28/S30)</f>
        <v>171.35839741052627</v>
      </c>
      <c r="T34" s="285">
        <f>(T28/T30)</f>
        <v>142.96625326813134</v>
      </c>
    </row>
    <row r="36" spans="1:22" x14ac:dyDescent="0.25">
      <c r="A36" s="3" t="s">
        <v>70</v>
      </c>
    </row>
  </sheetData>
  <mergeCells count="57">
    <mergeCell ref="U3:V3"/>
    <mergeCell ref="U14:V14"/>
    <mergeCell ref="U25:V25"/>
    <mergeCell ref="Q3:Q4"/>
    <mergeCell ref="Q14:Q15"/>
    <mergeCell ref="Q25:Q26"/>
    <mergeCell ref="S25:T25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M14:M15"/>
    <mergeCell ref="N14:N15"/>
    <mergeCell ref="O14:O15"/>
    <mergeCell ref="P14:P15"/>
    <mergeCell ref="F14:F15"/>
    <mergeCell ref="P25:P26"/>
    <mergeCell ref="S3:T3"/>
    <mergeCell ref="A14:A15"/>
    <mergeCell ref="B14:B15"/>
    <mergeCell ref="C14:C15"/>
    <mergeCell ref="D14:D15"/>
    <mergeCell ref="E14:E15"/>
    <mergeCell ref="S14:T14"/>
    <mergeCell ref="G14:G15"/>
    <mergeCell ref="H14:H15"/>
    <mergeCell ref="I14:I15"/>
    <mergeCell ref="J14:J15"/>
    <mergeCell ref="K14:K15"/>
    <mergeCell ref="L14:L15"/>
    <mergeCell ref="L3:L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conditionalFormatting sqref="B12:Q12">
    <cfRule type="cellIs" dxfId="15" priority="84" operator="greaterThan">
      <formula>0</formula>
    </cfRule>
    <cfRule type="cellIs" dxfId="14" priority="85" operator="lessThan">
      <formula>0</formula>
    </cfRule>
  </conditionalFormatting>
  <conditionalFormatting sqref="B23:Q23">
    <cfRule type="cellIs" dxfId="13" priority="80" operator="greaterThan">
      <formula>0</formula>
    </cfRule>
    <cfRule type="cellIs" dxfId="12" priority="81" operator="lessThan">
      <formula>0</formula>
    </cfRule>
  </conditionalFormatting>
  <conditionalFormatting sqref="B34:Q34">
    <cfRule type="cellIs" dxfId="11" priority="76" operator="greaterThan">
      <formula>0</formula>
    </cfRule>
    <cfRule type="cellIs" dxfId="10" priority="77" operator="lessThan">
      <formula>0</formula>
    </cfRule>
  </conditionalFormatting>
  <conditionalFormatting sqref="S34:T34">
    <cfRule type="cellIs" dxfId="9" priority="78" operator="greaterThan">
      <formula>0</formula>
    </cfRule>
    <cfRule type="cellIs" dxfId="8" priority="79" operator="lessThan">
      <formula>0</formula>
    </cfRule>
  </conditionalFormatting>
  <conditionalFormatting sqref="S12:V12">
    <cfRule type="cellIs" dxfId="7" priority="18" operator="greaterThan">
      <formula>0</formula>
    </cfRule>
    <cfRule type="cellIs" dxfId="6" priority="19" operator="lessThan">
      <formula>0</formula>
    </cfRule>
  </conditionalFormatting>
  <conditionalFormatting sqref="S23:V23">
    <cfRule type="cellIs" dxfId="5" priority="16" operator="greaterThan">
      <formula>0</formula>
    </cfRule>
    <cfRule type="cellIs" dxfId="4" priority="17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5" id="{196889DA-39BA-4EE2-A36F-58B74FE77D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73" id="{342BF2B0-3916-4149-AEE3-8005EFDA0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72" id="{46DD3194-3428-435D-B4C7-5DACEA8D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71" id="{29EF6E76-A624-4F45-B814-44C0D420D1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69" id="{384E0A2C-461F-4BC8-B7E5-CED87973A5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68" id="{B0B10D07-FD42-4F72-B95A-6BFB2291F0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67" id="{E921E250-274F-460B-9A23-24752F560F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65" id="{D0C78B59-0252-4627-8F7F-171CF571E4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64" id="{1BE07993-3836-4455-9AD2-E5547587AE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63" id="{51F0914C-9940-4FA4-AD6A-225B34391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62" id="{1BD8844E-0B0D-4408-BD16-A12FD30670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61" id="{7DA523E0-195D-4BE5-A37B-0B19E88A72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44" id="{59F63304-AAEB-483E-96D2-BAEDB74B6C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43" id="{1FD15401-6335-410A-8876-DA4866E24F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42" id="{C40D1022-E63D-49DC-9B81-E2D4283A1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41" id="{411F17B4-49CA-423B-A8AE-D88B39442A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40" id="{40381284-50A8-4B62-8E8E-48191BDA44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39" id="{B3061F7E-8A59-4740-BA70-58AF1385AA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38" id="{D577C4AC-3F5F-472E-BD38-5CAAE3FDFB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37" id="{E4063032-2220-499E-B3F2-BDB51415CC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36" id="{27C74DE8-7F39-409F-BAD3-BA981B84E4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32" id="{C689B71B-DF41-474F-8DDE-F6568FD66B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31" id="{E617BDA3-5565-4F38-82AD-1208FB43C3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30" id="{70E6E96A-2D41-4971-A29E-9F33FF381A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35" id="{21599631-0E2F-46CC-ABAA-775349803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34" id="{B2D81439-1411-4461-93E0-53261948E5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33" id="{E4274992-45F4-4545-B0A7-F5D3ACD7E1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29" id="{CA51D4D9-9ECA-4857-8451-2A5BD8EBB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28" id="{7CC91888-5B9D-4E18-8123-231859431C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27" id="{7500E279-7A5F-4557-8486-DB2E978C55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47" id="{9D9B586D-7845-4E2B-BC33-BFA97F6CEB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N7:Q7</xm:sqref>
        </x14:conditionalFormatting>
        <x14:conditionalFormatting xmlns:xm="http://schemas.microsoft.com/office/excel/2006/main">
          <x14:cfRule type="iconSet" priority="46" id="{75D089B4-C6D8-4E85-A504-73B35FA9E4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N9:Q9</xm:sqref>
        </x14:conditionalFormatting>
        <x14:conditionalFormatting xmlns:xm="http://schemas.microsoft.com/office/excel/2006/main">
          <x14:cfRule type="iconSet" priority="45" id="{5ADD4F33-379F-4B25-BE46-8A9CF2683A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N11:Q11</xm:sqref>
        </x14:conditionalFormatting>
        <x14:conditionalFormatting xmlns:xm="http://schemas.microsoft.com/office/excel/2006/main">
          <x14:cfRule type="iconSet" priority="6" id="{D26422B5-86CC-4127-A531-88190DA6F0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O18:Q18</xm:sqref>
        </x14:conditionalFormatting>
        <x14:conditionalFormatting xmlns:xm="http://schemas.microsoft.com/office/excel/2006/main">
          <x14:cfRule type="iconSet" priority="5" id="{871AA06B-6444-49F2-B19C-8FE7081BAE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O20:Q20</xm:sqref>
        </x14:conditionalFormatting>
        <x14:conditionalFormatting xmlns:xm="http://schemas.microsoft.com/office/excel/2006/main">
          <x14:cfRule type="iconSet" priority="4" id="{1AA816BF-EABD-441C-B175-3CED767EBD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O22:Q22</xm:sqref>
        </x14:conditionalFormatting>
        <x14:conditionalFormatting xmlns:xm="http://schemas.microsoft.com/office/excel/2006/main">
          <x14:cfRule type="iconSet" priority="3" id="{63A05596-E7D8-4C2C-A49E-DBAAAA1283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O29:Q29</xm:sqref>
        </x14:conditionalFormatting>
        <x14:conditionalFormatting xmlns:xm="http://schemas.microsoft.com/office/excel/2006/main">
          <x14:cfRule type="iconSet" priority="2" id="{7137A072-FF90-44B0-BB4F-580E5ABDB5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O31:Q31</xm:sqref>
        </x14:conditionalFormatting>
        <x14:conditionalFormatting xmlns:xm="http://schemas.microsoft.com/office/excel/2006/main">
          <x14:cfRule type="iconSet" priority="1" id="{3C4E93CB-1209-417A-88E9-F451325EA0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O33:Q33</xm:sqref>
        </x14:conditionalFormatting>
        <x14:conditionalFormatting xmlns:xm="http://schemas.microsoft.com/office/excel/2006/main">
          <x14:cfRule type="iconSet" priority="74" id="{ED472D2B-C3F9-4A12-A8EC-321C33FBC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T7</xm:sqref>
        </x14:conditionalFormatting>
        <x14:conditionalFormatting xmlns:xm="http://schemas.microsoft.com/office/excel/2006/main">
          <x14:cfRule type="iconSet" priority="88" id="{5A1FE48F-B5F0-4BE9-A255-28BD94A3A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T9</xm:sqref>
        </x14:conditionalFormatting>
        <x14:conditionalFormatting xmlns:xm="http://schemas.microsoft.com/office/excel/2006/main">
          <x14:cfRule type="iconSet" priority="89" id="{EC8E4C19-012D-4C4D-9A19-3E8DDB36F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T11</xm:sqref>
        </x14:conditionalFormatting>
        <x14:conditionalFormatting xmlns:xm="http://schemas.microsoft.com/office/excel/2006/main">
          <x14:cfRule type="iconSet" priority="70" id="{DA36E926-7CCA-4055-81FD-F49534F43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T18</xm:sqref>
        </x14:conditionalFormatting>
        <x14:conditionalFormatting xmlns:xm="http://schemas.microsoft.com/office/excel/2006/main">
          <x14:cfRule type="iconSet" priority="90" id="{8D022498-9DCC-4EC9-8D8A-00D2414560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T20</xm:sqref>
        </x14:conditionalFormatting>
        <x14:conditionalFormatting xmlns:xm="http://schemas.microsoft.com/office/excel/2006/main">
          <x14:cfRule type="iconSet" priority="91" id="{D4304FF7-BCD8-4C01-9E5D-B8F31E410D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T22</xm:sqref>
        </x14:conditionalFormatting>
        <x14:conditionalFormatting xmlns:xm="http://schemas.microsoft.com/office/excel/2006/main">
          <x14:cfRule type="iconSet" priority="66" id="{513ABC85-D88F-4D12-B36F-1A843DBC11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T29</xm:sqref>
        </x14:conditionalFormatting>
        <x14:conditionalFormatting xmlns:xm="http://schemas.microsoft.com/office/excel/2006/main">
          <x14:cfRule type="iconSet" priority="92" id="{DA2DEE5E-8889-4F3C-AE31-9F00654792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T31</xm:sqref>
        </x14:conditionalFormatting>
        <x14:conditionalFormatting xmlns:xm="http://schemas.microsoft.com/office/excel/2006/main">
          <x14:cfRule type="iconSet" priority="93" id="{F6FADFC5-F37E-4129-A49C-27FC90DC7D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T33</xm:sqref>
        </x14:conditionalFormatting>
        <x14:conditionalFormatting xmlns:xm="http://schemas.microsoft.com/office/excel/2006/main">
          <x14:cfRule type="iconSet" priority="7" id="{567DFAF1-7A45-4C5B-9FA7-C35521309C9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U9:V9</xm:sqref>
        </x14:conditionalFormatting>
        <x14:conditionalFormatting xmlns:xm="http://schemas.microsoft.com/office/excel/2006/main">
          <x14:cfRule type="iconSet" priority="14" id="{85B06692-565C-4783-88F9-E3FD2E895F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U11:V11</xm:sqref>
        </x14:conditionalFormatting>
        <x14:conditionalFormatting xmlns:xm="http://schemas.microsoft.com/office/excel/2006/main">
          <x14:cfRule type="iconSet" priority="12" id="{501F8961-8123-49E9-9D0D-074ACDB52C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U20:V20</xm:sqref>
        </x14:conditionalFormatting>
        <x14:conditionalFormatting xmlns:xm="http://schemas.microsoft.com/office/excel/2006/main">
          <x14:cfRule type="iconSet" priority="11" id="{E5C63753-950B-4940-9582-5A11108108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U22:V22</xm:sqref>
        </x14:conditionalFormatting>
        <x14:conditionalFormatting xmlns:xm="http://schemas.microsoft.com/office/excel/2006/main">
          <x14:cfRule type="iconSet" priority="9" id="{D332E9AD-1EDD-40CA-A069-B0D023C176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U31:V31</xm:sqref>
        </x14:conditionalFormatting>
        <x14:conditionalFormatting xmlns:xm="http://schemas.microsoft.com/office/excel/2006/main">
          <x14:cfRule type="iconSet" priority="8" id="{B56E7E50-6678-4DA3-8C09-7D0F1D8454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U33:V33</xm:sqref>
        </x14:conditionalFormatting>
        <x14:conditionalFormatting xmlns:xm="http://schemas.microsoft.com/office/excel/2006/main">
          <x14:cfRule type="iconSet" priority="15" id="{BC0EB3FF-AF95-4873-A2CE-3B84E0236C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V7</xm:sqref>
        </x14:conditionalFormatting>
        <x14:conditionalFormatting xmlns:xm="http://schemas.microsoft.com/office/excel/2006/main">
          <x14:cfRule type="iconSet" priority="13" id="{A2A154CD-24C3-4E0E-BF34-DC77A9B081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V18</xm:sqref>
        </x14:conditionalFormatting>
        <x14:conditionalFormatting xmlns:xm="http://schemas.microsoft.com/office/excel/2006/main">
          <x14:cfRule type="iconSet" priority="10" id="{2CD80855-A3EB-4A54-8CE4-B382808530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7ADA-2CC3-4168-82FE-F7CBB171F0B5}">
  <sheetPr codeName="Folha4">
    <pageSetUpPr fitToPage="1"/>
  </sheetPr>
  <dimension ref="A1:AZ68"/>
  <sheetViews>
    <sheetView showGridLines="0" topLeftCell="AD55" workbookViewId="0">
      <selection activeCell="AW57" sqref="AW57"/>
    </sheetView>
  </sheetViews>
  <sheetFormatPr defaultRowHeight="15" x14ac:dyDescent="0.25"/>
  <cols>
    <col min="1" max="1" width="18.7109375" customWidth="1"/>
    <col min="16" max="16" width="9.85546875" customWidth="1"/>
    <col min="17" max="17" width="1.7109375" customWidth="1"/>
    <col min="18" max="18" width="18.7109375" hidden="1" customWidth="1"/>
    <col min="33" max="33" width="10.140625" customWidth="1"/>
    <col min="34" max="34" width="1.7109375" customWidth="1"/>
    <col min="49" max="49" width="9.85546875" customWidth="1"/>
    <col min="52" max="52" width="9.140625" style="101"/>
  </cols>
  <sheetData>
    <row r="1" spans="1:52" ht="15.75" x14ac:dyDescent="0.25">
      <c r="A1" s="4" t="s">
        <v>99</v>
      </c>
    </row>
    <row r="3" spans="1:52" ht="15.75" thickBot="1" x14ac:dyDescent="0.3">
      <c r="P3" s="107" t="s">
        <v>1</v>
      </c>
      <c r="AG3" s="289">
        <v>1000</v>
      </c>
      <c r="AW3" s="289" t="s">
        <v>47</v>
      </c>
    </row>
    <row r="4" spans="1:52" ht="20.100000000000001" customHeight="1" x14ac:dyDescent="0.25">
      <c r="A4" s="328" t="s">
        <v>3</v>
      </c>
      <c r="B4" s="330" t="s">
        <v>72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5"/>
      <c r="P4" s="333" t="s">
        <v>148</v>
      </c>
      <c r="R4" s="331" t="s">
        <v>3</v>
      </c>
      <c r="S4" s="323" t="s">
        <v>72</v>
      </c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5"/>
      <c r="AG4" s="326" t="s">
        <v>148</v>
      </c>
      <c r="AI4" s="323" t="s">
        <v>72</v>
      </c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5"/>
      <c r="AW4" s="326" t="s">
        <v>148</v>
      </c>
    </row>
    <row r="5" spans="1:52" ht="20.100000000000001" customHeight="1" thickBot="1" x14ac:dyDescent="0.3">
      <c r="A5" s="329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3">
        <v>2023</v>
      </c>
      <c r="P5" s="334"/>
      <c r="R5" s="332"/>
      <c r="S5" s="25">
        <v>2010</v>
      </c>
      <c r="T5" s="135">
        <v>2011</v>
      </c>
      <c r="U5" s="135">
        <v>2012</v>
      </c>
      <c r="V5" s="135">
        <v>2013</v>
      </c>
      <c r="W5" s="135">
        <v>2014</v>
      </c>
      <c r="X5" s="135">
        <v>2015</v>
      </c>
      <c r="Y5" s="135">
        <v>2016</v>
      </c>
      <c r="Z5" s="135">
        <v>2017</v>
      </c>
      <c r="AA5" s="135">
        <v>2018</v>
      </c>
      <c r="AB5" s="135">
        <v>2019</v>
      </c>
      <c r="AC5" s="135">
        <v>2020</v>
      </c>
      <c r="AD5" s="135">
        <v>2021</v>
      </c>
      <c r="AE5" s="135">
        <v>2022</v>
      </c>
      <c r="AF5" s="133">
        <v>2023</v>
      </c>
      <c r="AG5" s="327"/>
      <c r="AI5" s="25">
        <v>2010</v>
      </c>
      <c r="AJ5" s="135">
        <v>2011</v>
      </c>
      <c r="AK5" s="135">
        <v>2012</v>
      </c>
      <c r="AL5" s="135">
        <v>2013</v>
      </c>
      <c r="AM5" s="135">
        <v>2014</v>
      </c>
      <c r="AN5" s="135">
        <v>2015</v>
      </c>
      <c r="AO5" s="135">
        <v>2016</v>
      </c>
      <c r="AP5" s="135">
        <v>2017</v>
      </c>
      <c r="AQ5" s="176">
        <v>2018</v>
      </c>
      <c r="AR5" s="135">
        <v>2019</v>
      </c>
      <c r="AS5" s="135">
        <v>2020</v>
      </c>
      <c r="AT5" s="176">
        <v>2021</v>
      </c>
      <c r="AU5" s="135">
        <v>2022</v>
      </c>
      <c r="AV5" s="133">
        <v>2023</v>
      </c>
      <c r="AW5" s="327"/>
      <c r="AZ5" s="290"/>
    </row>
    <row r="6" spans="1:52" ht="3" customHeight="1" thickBot="1" x14ac:dyDescent="0.3">
      <c r="A6" s="291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2"/>
      <c r="R6" s="291"/>
      <c r="S6" s="293">
        <v>2010</v>
      </c>
      <c r="T6" s="293">
        <v>2011</v>
      </c>
      <c r="U6" s="293">
        <v>2012</v>
      </c>
      <c r="V6" s="293"/>
      <c r="W6" s="293"/>
      <c r="X6" s="293"/>
      <c r="Y6" s="293"/>
      <c r="Z6" s="293"/>
      <c r="AA6" s="290"/>
      <c r="AB6" s="290"/>
      <c r="AC6" s="290"/>
      <c r="AD6" s="290"/>
      <c r="AE6" s="290"/>
      <c r="AF6" s="293"/>
      <c r="AG6" s="294"/>
      <c r="AI6" s="293"/>
      <c r="AJ6" s="293"/>
      <c r="AK6" s="293"/>
      <c r="AL6" s="293"/>
      <c r="AM6" s="293"/>
      <c r="AN6" s="293"/>
      <c r="AO6" s="293"/>
      <c r="AP6" s="293"/>
      <c r="AQ6" s="290"/>
      <c r="AR6" s="290"/>
      <c r="AS6" s="290"/>
      <c r="AT6" s="290"/>
      <c r="AU6" s="290"/>
      <c r="AV6" s="293"/>
      <c r="AW6" s="292"/>
    </row>
    <row r="7" spans="1:52" ht="20.100000000000001" customHeight="1" x14ac:dyDescent="0.25">
      <c r="A7" s="120" t="s">
        <v>73</v>
      </c>
      <c r="B7" s="115">
        <v>162618.44999999995</v>
      </c>
      <c r="C7" s="153">
        <v>156534.06999999998</v>
      </c>
      <c r="D7" s="153">
        <v>239190.1999999999</v>
      </c>
      <c r="E7" s="153">
        <v>213768.74999999997</v>
      </c>
      <c r="F7" s="153">
        <v>196345.2</v>
      </c>
      <c r="G7" s="153">
        <v>183217.2099999999</v>
      </c>
      <c r="H7" s="153">
        <v>164354.55999999982</v>
      </c>
      <c r="I7" s="153">
        <v>192935.97999999986</v>
      </c>
      <c r="J7" s="153">
        <v>211445.75</v>
      </c>
      <c r="K7" s="153">
        <v>219278.33000000005</v>
      </c>
      <c r="L7" s="153">
        <v>238978.52999999991</v>
      </c>
      <c r="M7" s="153">
        <v>227977.60999999967</v>
      </c>
      <c r="N7" s="153">
        <v>228321.51</v>
      </c>
      <c r="O7" s="112">
        <v>238037.11999999985</v>
      </c>
      <c r="P7" s="61">
        <f>IF(O7="","",(O7-N7)/N7)</f>
        <v>4.2552320190944078E-2</v>
      </c>
      <c r="R7" s="109" t="s">
        <v>73</v>
      </c>
      <c r="S7" s="115">
        <v>37448.925000000003</v>
      </c>
      <c r="T7" s="153">
        <v>38839.965999999986</v>
      </c>
      <c r="U7" s="153">
        <v>43280.928999999975</v>
      </c>
      <c r="V7" s="153">
        <v>45616.113000000012</v>
      </c>
      <c r="W7" s="153">
        <v>47446.346999999972</v>
      </c>
      <c r="X7" s="153">
        <v>44866.651000000042</v>
      </c>
      <c r="Y7" s="153">
        <v>44731.008000000016</v>
      </c>
      <c r="Z7" s="153">
        <v>48635.341000000037</v>
      </c>
      <c r="AA7" s="153">
        <v>54050.858</v>
      </c>
      <c r="AB7" s="153">
        <v>57478.924000000043</v>
      </c>
      <c r="AC7" s="153">
        <v>63485.803999999982</v>
      </c>
      <c r="AD7" s="153">
        <v>59844.614000000096</v>
      </c>
      <c r="AE7" s="153">
        <v>63581.404999999992</v>
      </c>
      <c r="AF7" s="112">
        <v>63035.427000000032</v>
      </c>
      <c r="AG7" s="61">
        <f>IF(AF7="","",(AF7-AE7)/AE7)</f>
        <v>-8.5870703863804073E-3</v>
      </c>
      <c r="AI7" s="124">
        <f t="shared" ref="AI7:AI22" si="0">(S7/B7)*10</f>
        <v>2.3028706152346192</v>
      </c>
      <c r="AJ7" s="156">
        <f t="shared" ref="AJ7:AJ22" si="1">(T7/C7)*10</f>
        <v>2.4812467982209876</v>
      </c>
      <c r="AK7" s="156">
        <f t="shared" ref="AK7:AK22" si="2">(U7/D7)*10</f>
        <v>1.8094775204000828</v>
      </c>
      <c r="AL7" s="156">
        <f t="shared" ref="AL7:AL22" si="3">(V7/E7)*10</f>
        <v>2.1338999736865198</v>
      </c>
      <c r="AM7" s="156">
        <f t="shared" ref="AM7:AM22" si="4">(W7/F7)*10</f>
        <v>2.4164760330275441</v>
      </c>
      <c r="AN7" s="156">
        <f t="shared" ref="AN7:AN22" si="5">(X7/G7)*10</f>
        <v>2.4488229571883595</v>
      </c>
      <c r="AO7" s="156">
        <f t="shared" ref="AO7:AO22" si="6">(Y7/H7)*10</f>
        <v>2.7216164857245251</v>
      </c>
      <c r="AP7" s="156">
        <f t="shared" ref="AP7:AP22" si="7">(Z7/I7)*10</f>
        <v>2.5208020297717444</v>
      </c>
      <c r="AQ7" s="156">
        <f t="shared" ref="AQ7:AQ22" si="8">(AA7/J7)*10</f>
        <v>2.5562518045408811</v>
      </c>
      <c r="AR7" s="156">
        <f t="shared" ref="AR7:AR22" si="9">(AB7/K7)*10</f>
        <v>2.6212769861937577</v>
      </c>
      <c r="AS7" s="156">
        <f t="shared" ref="AS7:AT22" si="10">(AC7/L7)*10</f>
        <v>2.6565484355435616</v>
      </c>
      <c r="AT7" s="156">
        <f t="shared" ref="AT7:AT19" si="11">(AD7/M7)*10</f>
        <v>2.6250215536517025</v>
      </c>
      <c r="AU7" s="156">
        <f t="shared" ref="AU7:AU22" si="12">(AE7/N7)*10</f>
        <v>2.7847312765231798</v>
      </c>
      <c r="AV7" s="156">
        <f>(AF7/O7)*10</f>
        <v>2.6481343329981506</v>
      </c>
      <c r="AW7" s="61">
        <f t="shared" ref="AW7:AW8" si="13">IF(AV7="","",(AV7-AU7)/AU7)</f>
        <v>-4.9052109507519349E-2</v>
      </c>
      <c r="AZ7"/>
    </row>
    <row r="8" spans="1:52" ht="20.100000000000001" customHeight="1" x14ac:dyDescent="0.25">
      <c r="A8" s="121" t="s">
        <v>74</v>
      </c>
      <c r="B8" s="117">
        <v>161664.07999999981</v>
      </c>
      <c r="C8" s="154">
        <v>214997.14</v>
      </c>
      <c r="D8" s="154">
        <v>230196.23999999993</v>
      </c>
      <c r="E8" s="154">
        <v>260171.31000000006</v>
      </c>
      <c r="F8" s="154">
        <v>219768.14999999994</v>
      </c>
      <c r="G8" s="154">
        <v>191622.89999999979</v>
      </c>
      <c r="H8" s="154">
        <v>187100.07000000012</v>
      </c>
      <c r="I8" s="154">
        <v>187560.18000000008</v>
      </c>
      <c r="J8" s="154">
        <v>245913.44</v>
      </c>
      <c r="K8" s="154">
        <v>226330.75999999989</v>
      </c>
      <c r="L8" s="154">
        <v>217081.86999999988</v>
      </c>
      <c r="M8" s="154">
        <v>235166.11999999968</v>
      </c>
      <c r="N8" s="154">
        <v>247177.45999999988</v>
      </c>
      <c r="O8" s="119">
        <v>229512.44000000015</v>
      </c>
      <c r="P8" s="52">
        <f t="shared" ref="P8:P23" si="14">IF(O8="","",(O8-N8)/N8)</f>
        <v>-7.1466953337896336E-2</v>
      </c>
      <c r="R8" s="109" t="s">
        <v>74</v>
      </c>
      <c r="S8" s="117">
        <v>39208.55799999999</v>
      </c>
      <c r="T8" s="154">
        <v>43534.874999999993</v>
      </c>
      <c r="U8" s="154">
        <v>46936.957999999977</v>
      </c>
      <c r="V8" s="154">
        <v>51921.968000000052</v>
      </c>
      <c r="W8" s="154">
        <v>51933.389000000017</v>
      </c>
      <c r="X8" s="154">
        <v>46937.144999999968</v>
      </c>
      <c r="Y8" s="154">
        <v>48461.340000000011</v>
      </c>
      <c r="Z8" s="154">
        <v>48751.319999999949</v>
      </c>
      <c r="AA8" s="154">
        <v>57358.343000000001</v>
      </c>
      <c r="AB8" s="154">
        <v>60378.147999999928</v>
      </c>
      <c r="AC8" s="154">
        <v>54982.760999999962</v>
      </c>
      <c r="AD8" s="154">
        <v>61551.606000000007</v>
      </c>
      <c r="AE8" s="154">
        <v>68554.910000000047</v>
      </c>
      <c r="AF8" s="119">
        <v>65987.54499999994</v>
      </c>
      <c r="AG8" s="52">
        <f t="shared" ref="AG8:AG23" si="15">IF(AF8="","",(AF8-AE8)/AE8)</f>
        <v>-3.7449761074737103E-2</v>
      </c>
      <c r="AI8" s="125">
        <f t="shared" si="0"/>
        <v>2.425310433832923</v>
      </c>
      <c r="AJ8" s="157">
        <f t="shared" si="1"/>
        <v>2.0249048429202356</v>
      </c>
      <c r="AK8" s="157">
        <f t="shared" si="2"/>
        <v>2.0389975961379729</v>
      </c>
      <c r="AL8" s="157">
        <f t="shared" si="3"/>
        <v>1.9956838438488873</v>
      </c>
      <c r="AM8" s="157">
        <f t="shared" si="4"/>
        <v>2.3630989749879605</v>
      </c>
      <c r="AN8" s="157">
        <f t="shared" si="5"/>
        <v>2.4494538492006965</v>
      </c>
      <c r="AO8" s="157">
        <f t="shared" si="6"/>
        <v>2.5901294424956642</v>
      </c>
      <c r="AP8" s="157">
        <f t="shared" si="7"/>
        <v>2.5992361491655602</v>
      </c>
      <c r="AQ8" s="157">
        <f t="shared" si="8"/>
        <v>2.332460682100173</v>
      </c>
      <c r="AR8" s="157">
        <f t="shared" si="9"/>
        <v>2.6676951908790461</v>
      </c>
      <c r="AS8" s="157">
        <f t="shared" si="10"/>
        <v>2.5328122058281508</v>
      </c>
      <c r="AT8" s="157">
        <f t="shared" si="11"/>
        <v>2.6173670765159578</v>
      </c>
      <c r="AU8" s="157">
        <f t="shared" si="12"/>
        <v>2.7735097690541881</v>
      </c>
      <c r="AV8" s="157">
        <f t="shared" ref="AV8" si="16">(AF8/O8)*10</f>
        <v>2.8751184467386559</v>
      </c>
      <c r="AW8" s="52">
        <f t="shared" si="13"/>
        <v>3.6635413661844793E-2</v>
      </c>
      <c r="AZ8"/>
    </row>
    <row r="9" spans="1:52" ht="20.100000000000001" customHeight="1" x14ac:dyDescent="0.25">
      <c r="A9" s="121" t="s">
        <v>75</v>
      </c>
      <c r="B9" s="117">
        <v>247651.7600000001</v>
      </c>
      <c r="C9" s="154">
        <v>229392.75000000003</v>
      </c>
      <c r="D9" s="154">
        <v>306569.51000000007</v>
      </c>
      <c r="E9" s="154">
        <v>231638.53999999992</v>
      </c>
      <c r="F9" s="154">
        <v>216803.50000000012</v>
      </c>
      <c r="G9" s="154">
        <v>258485.74000000011</v>
      </c>
      <c r="H9" s="154">
        <v>249519.08999999994</v>
      </c>
      <c r="I9" s="154">
        <v>240693.52999999991</v>
      </c>
      <c r="J9" s="154">
        <v>242853</v>
      </c>
      <c r="K9" s="154">
        <v>231554.96000000011</v>
      </c>
      <c r="L9" s="154">
        <v>255533.76999999979</v>
      </c>
      <c r="M9" s="154">
        <v>314789.03000000014</v>
      </c>
      <c r="N9" s="154">
        <v>285773.7800000002</v>
      </c>
      <c r="O9" s="119">
        <v>290389.74000000005</v>
      </c>
      <c r="P9" s="52">
        <f t="shared" si="14"/>
        <v>1.6152496565639586E-2</v>
      </c>
      <c r="R9" s="109" t="s">
        <v>75</v>
      </c>
      <c r="S9" s="117">
        <v>51168.47700000005</v>
      </c>
      <c r="T9" s="154">
        <v>49454.935999999994</v>
      </c>
      <c r="U9" s="154">
        <v>57419.120999999985</v>
      </c>
      <c r="V9" s="154">
        <v>50259.945</v>
      </c>
      <c r="W9" s="154">
        <v>50881.621999999916</v>
      </c>
      <c r="X9" s="154">
        <v>62257.105999999985</v>
      </c>
      <c r="Y9" s="154">
        <v>56423.886000000035</v>
      </c>
      <c r="Z9" s="154">
        <v>66075.244999999908</v>
      </c>
      <c r="AA9" s="154">
        <v>64577.565999999999</v>
      </c>
      <c r="AB9" s="154">
        <v>61804.521999999954</v>
      </c>
      <c r="AC9" s="154">
        <v>66953.59299999995</v>
      </c>
      <c r="AD9" s="154">
        <v>87119.218000000081</v>
      </c>
      <c r="AE9" s="154">
        <v>80017.363999999914</v>
      </c>
      <c r="AF9" s="119">
        <v>82848.042999999961</v>
      </c>
      <c r="AG9" s="52">
        <f t="shared" si="15"/>
        <v>3.537580918061798E-2</v>
      </c>
      <c r="AI9" s="125">
        <f t="shared" si="0"/>
        <v>2.0661463096406028</v>
      </c>
      <c r="AJ9" s="157">
        <f t="shared" si="1"/>
        <v>2.1559066709824086</v>
      </c>
      <c r="AK9" s="157">
        <f t="shared" si="2"/>
        <v>1.8729560222737081</v>
      </c>
      <c r="AL9" s="157">
        <f t="shared" si="3"/>
        <v>2.1697574591861963</v>
      </c>
      <c r="AM9" s="157">
        <f t="shared" si="4"/>
        <v>2.3469003959806871</v>
      </c>
      <c r="AN9" s="157">
        <f t="shared" si="5"/>
        <v>2.4085315499415931</v>
      </c>
      <c r="AO9" s="157">
        <f t="shared" si="6"/>
        <v>2.2613053774763308</v>
      </c>
      <c r="AP9" s="157">
        <f t="shared" si="7"/>
        <v>2.7452023741560456</v>
      </c>
      <c r="AQ9" s="157">
        <f t="shared" si="8"/>
        <v>2.6591216085450871</v>
      </c>
      <c r="AR9" s="157">
        <f t="shared" si="9"/>
        <v>2.6691081028883996</v>
      </c>
      <c r="AS9" s="157">
        <f t="shared" si="10"/>
        <v>2.6201465661466194</v>
      </c>
      <c r="AT9" s="157">
        <f t="shared" si="11"/>
        <v>2.7675430112669441</v>
      </c>
      <c r="AU9" s="157">
        <f t="shared" si="12"/>
        <v>2.8000246908586175</v>
      </c>
      <c r="AV9" s="157">
        <f t="shared" ref="AV9" si="17">(AF9/O9)*10</f>
        <v>2.852994840657936</v>
      </c>
      <c r="AW9" s="52">
        <f t="shared" ref="AW9" si="18">IF(AV9="","",(AV9-AU9)/AU9)</f>
        <v>1.8917743822850133E-2</v>
      </c>
      <c r="AZ9"/>
    </row>
    <row r="10" spans="1:52" ht="20.100000000000001" customHeight="1" x14ac:dyDescent="0.25">
      <c r="A10" s="121" t="s">
        <v>76</v>
      </c>
      <c r="B10" s="117">
        <v>215335.86</v>
      </c>
      <c r="C10" s="154">
        <v>234500.52</v>
      </c>
      <c r="D10" s="154">
        <v>245047.83999999971</v>
      </c>
      <c r="E10" s="154">
        <v>295201.40999999992</v>
      </c>
      <c r="F10" s="154">
        <v>217619.5400000001</v>
      </c>
      <c r="G10" s="154">
        <v>264598.62000000005</v>
      </c>
      <c r="H10" s="154">
        <v>251369.34000000005</v>
      </c>
      <c r="I10" s="154">
        <v>225265.57000000021</v>
      </c>
      <c r="J10" s="154">
        <v>280278.36</v>
      </c>
      <c r="K10" s="154">
        <v>242604.24999999974</v>
      </c>
      <c r="L10" s="154">
        <v>221930.11999999973</v>
      </c>
      <c r="M10" s="154">
        <v>289475</v>
      </c>
      <c r="N10" s="154">
        <v>263407.21000000031</v>
      </c>
      <c r="O10" s="119">
        <v>240960.40999999995</v>
      </c>
      <c r="P10" s="52">
        <f t="shared" si="14"/>
        <v>-8.5217105484699296E-2</v>
      </c>
      <c r="R10" s="109" t="s">
        <v>76</v>
      </c>
      <c r="S10" s="117">
        <v>46025.074999999961</v>
      </c>
      <c r="T10" s="154">
        <v>44904.889000000003</v>
      </c>
      <c r="U10" s="154">
        <v>48943.746000000036</v>
      </c>
      <c r="V10" s="154">
        <v>56740.441000000035</v>
      </c>
      <c r="W10" s="154">
        <v>53780.95900000001</v>
      </c>
      <c r="X10" s="154">
        <v>62171.204999999944</v>
      </c>
      <c r="Y10" s="154">
        <v>54315.156000000032</v>
      </c>
      <c r="Z10" s="154">
        <v>53392.404000000024</v>
      </c>
      <c r="AA10" s="154">
        <v>64781.760000000002</v>
      </c>
      <c r="AB10" s="154">
        <v>61456.496999999916</v>
      </c>
      <c r="AC10" s="154">
        <v>59545.284999999967</v>
      </c>
      <c r="AD10" s="154">
        <v>77717.85199999997</v>
      </c>
      <c r="AE10" s="154">
        <v>72407.933000000019</v>
      </c>
      <c r="AF10" s="119">
        <v>68928.959000000148</v>
      </c>
      <c r="AG10" s="52">
        <f t="shared" si="15"/>
        <v>-4.8046862489499187E-2</v>
      </c>
      <c r="AI10" s="125">
        <f t="shared" si="0"/>
        <v>2.1373623046342565</v>
      </c>
      <c r="AJ10" s="157">
        <f t="shared" si="1"/>
        <v>1.914916393362369</v>
      </c>
      <c r="AK10" s="157">
        <f t="shared" si="2"/>
        <v>1.9973139122548518</v>
      </c>
      <c r="AL10" s="157">
        <f t="shared" si="3"/>
        <v>1.9220924791653282</v>
      </c>
      <c r="AM10" s="157">
        <f t="shared" si="4"/>
        <v>2.4713295046942929</v>
      </c>
      <c r="AN10" s="157">
        <f t="shared" si="5"/>
        <v>2.3496420729631899</v>
      </c>
      <c r="AO10" s="157">
        <f t="shared" si="6"/>
        <v>2.160770919794754</v>
      </c>
      <c r="AP10" s="157">
        <f t="shared" si="7"/>
        <v>2.3701981621070618</v>
      </c>
      <c r="AQ10" s="157">
        <f t="shared" si="8"/>
        <v>2.3113364870552262</v>
      </c>
      <c r="AR10" s="157">
        <f t="shared" si="9"/>
        <v>2.5331995214428424</v>
      </c>
      <c r="AS10" s="157">
        <f t="shared" si="10"/>
        <v>2.6830646061021386</v>
      </c>
      <c r="AT10" s="157">
        <f t="shared" si="11"/>
        <v>2.6847863200621807</v>
      </c>
      <c r="AU10" s="157">
        <f t="shared" si="12"/>
        <v>2.7488971543337759</v>
      </c>
      <c r="AV10" s="157">
        <f>(AF10/O10)*10</f>
        <v>2.8605927006847374</v>
      </c>
      <c r="AW10" s="52">
        <f>IF(AV10="","",(AV10-AU10)/AU10)</f>
        <v>4.0632857498821943E-2</v>
      </c>
      <c r="AZ10"/>
    </row>
    <row r="11" spans="1:52" ht="20.100000000000001" customHeight="1" x14ac:dyDescent="0.25">
      <c r="A11" s="121" t="s">
        <v>77</v>
      </c>
      <c r="B11" s="117">
        <v>222013.68</v>
      </c>
      <c r="C11" s="154">
        <v>263893.25999999989</v>
      </c>
      <c r="D11" s="154">
        <v>299190.6300000003</v>
      </c>
      <c r="E11" s="154">
        <v>256106.34999999966</v>
      </c>
      <c r="F11" s="154">
        <v>230811.05</v>
      </c>
      <c r="G11" s="154">
        <v>216672.04999999973</v>
      </c>
      <c r="H11" s="154">
        <v>236802.16999999972</v>
      </c>
      <c r="I11" s="154">
        <v>260243.39000000019</v>
      </c>
      <c r="J11" s="154">
        <v>262127.07</v>
      </c>
      <c r="K11" s="154">
        <v>281547.48000000021</v>
      </c>
      <c r="L11" s="154">
        <v>229388.94999999992</v>
      </c>
      <c r="M11" s="154">
        <v>288153.1100000001</v>
      </c>
      <c r="N11" s="154">
        <v>278365.15000000031</v>
      </c>
      <c r="O11" s="119">
        <v>281713.14999999967</v>
      </c>
      <c r="P11" s="52">
        <f t="shared" si="14"/>
        <v>1.2027367650007035E-2</v>
      </c>
      <c r="R11" s="109" t="s">
        <v>77</v>
      </c>
      <c r="S11" s="117">
        <v>47205.19600000004</v>
      </c>
      <c r="T11" s="154">
        <v>52842.769000000008</v>
      </c>
      <c r="U11" s="154">
        <v>54431.923000000046</v>
      </c>
      <c r="V11" s="154">
        <v>55981.48</v>
      </c>
      <c r="W11" s="154">
        <v>55053.410000000054</v>
      </c>
      <c r="X11" s="154">
        <v>55267.650999999962</v>
      </c>
      <c r="Y11" s="154">
        <v>56035.015999999938</v>
      </c>
      <c r="Z11" s="154">
        <v>66317.002000000022</v>
      </c>
      <c r="AA11" s="154">
        <v>64324.446000000004</v>
      </c>
      <c r="AB11" s="154">
        <v>68453.83000000006</v>
      </c>
      <c r="AC11" s="154">
        <v>58256.008000000045</v>
      </c>
      <c r="AD11" s="154">
        <v>77143.060999999987</v>
      </c>
      <c r="AE11" s="154">
        <v>76989.338999999964</v>
      </c>
      <c r="AF11" s="119">
        <v>80786.337000000101</v>
      </c>
      <c r="AG11" s="52">
        <f t="shared" si="15"/>
        <v>4.9318490706877473E-2</v>
      </c>
      <c r="AI11" s="125">
        <f t="shared" si="0"/>
        <v>2.1262291584914967</v>
      </c>
      <c r="AJ11" s="157">
        <f t="shared" si="1"/>
        <v>2.002429656596763</v>
      </c>
      <c r="AK11" s="157">
        <f t="shared" si="2"/>
        <v>1.8193057382846511</v>
      </c>
      <c r="AL11" s="157">
        <f t="shared" si="3"/>
        <v>2.185868487837185</v>
      </c>
      <c r="AM11" s="157">
        <f t="shared" si="4"/>
        <v>2.3852155258597914</v>
      </c>
      <c r="AN11" s="157">
        <f t="shared" si="5"/>
        <v>2.5507512851796084</v>
      </c>
      <c r="AO11" s="157">
        <f t="shared" si="6"/>
        <v>2.366321896458973</v>
      </c>
      <c r="AP11" s="157">
        <f t="shared" si="7"/>
        <v>2.5482684497769559</v>
      </c>
      <c r="AQ11" s="157">
        <f t="shared" si="8"/>
        <v>2.4539413651554569</v>
      </c>
      <c r="AR11" s="157">
        <f t="shared" si="9"/>
        <v>2.4313423085868151</v>
      </c>
      <c r="AS11" s="157">
        <f t="shared" si="10"/>
        <v>2.5396170129380713</v>
      </c>
      <c r="AT11" s="157">
        <f t="shared" si="11"/>
        <v>2.6771552456955945</v>
      </c>
      <c r="AU11" s="157">
        <f t="shared" si="12"/>
        <v>2.7657678771929559</v>
      </c>
      <c r="AV11" s="157">
        <f>(AF11/O11)*10</f>
        <v>2.8676807241692548</v>
      </c>
      <c r="AW11" s="52">
        <f>IF(AV11="","",(AV11-AU11)/AU11)</f>
        <v>3.6847939343244041E-2</v>
      </c>
      <c r="AZ11"/>
    </row>
    <row r="12" spans="1:52" ht="20.100000000000001" customHeight="1" x14ac:dyDescent="0.25">
      <c r="A12" s="121" t="s">
        <v>78</v>
      </c>
      <c r="B12" s="117">
        <v>215680.73000000007</v>
      </c>
      <c r="C12" s="154">
        <v>298357.37000000005</v>
      </c>
      <c r="D12" s="154">
        <v>243274.90999999974</v>
      </c>
      <c r="E12" s="154">
        <v>242334.35000000021</v>
      </c>
      <c r="F12" s="154">
        <v>229301.40999999997</v>
      </c>
      <c r="G12" s="154">
        <v>227631.27999999985</v>
      </c>
      <c r="H12" s="154">
        <v>210795.03999999986</v>
      </c>
      <c r="I12" s="154">
        <v>279141.12000000017</v>
      </c>
      <c r="J12" s="154">
        <v>254074.62</v>
      </c>
      <c r="K12" s="154">
        <v>214797.02000000022</v>
      </c>
      <c r="L12" s="154">
        <v>270265.60999999958</v>
      </c>
      <c r="M12" s="154">
        <v>280199.61000000039</v>
      </c>
      <c r="N12" s="154">
        <v>255691.05999999982</v>
      </c>
      <c r="O12" s="119"/>
      <c r="P12" s="52" t="str">
        <f t="shared" si="14"/>
        <v/>
      </c>
      <c r="R12" s="109" t="s">
        <v>78</v>
      </c>
      <c r="S12" s="117">
        <v>45837.497000000039</v>
      </c>
      <c r="T12" s="154">
        <v>51105.701000000001</v>
      </c>
      <c r="U12" s="154">
        <v>50899.00499999999</v>
      </c>
      <c r="V12" s="154">
        <v>50438.382000000049</v>
      </c>
      <c r="W12" s="154">
        <v>52151.921999999926</v>
      </c>
      <c r="X12" s="154">
        <v>56091.163000000008</v>
      </c>
      <c r="Y12" s="154">
        <v>52714.073000000055</v>
      </c>
      <c r="Z12" s="154">
        <v>64528.730000000025</v>
      </c>
      <c r="AA12" s="154">
        <v>62742.375</v>
      </c>
      <c r="AB12" s="154">
        <v>55571.388000000043</v>
      </c>
      <c r="AC12" s="154">
        <v>66351.210999999865</v>
      </c>
      <c r="AD12" s="154">
        <v>74866.905999999974</v>
      </c>
      <c r="AE12" s="154">
        <v>70372.333999999944</v>
      </c>
      <c r="AF12" s="119"/>
      <c r="AG12" s="52" t="str">
        <f t="shared" si="15"/>
        <v/>
      </c>
      <c r="AI12" s="125">
        <f t="shared" si="0"/>
        <v>2.1252476751168277</v>
      </c>
      <c r="AJ12" s="157">
        <f t="shared" si="1"/>
        <v>1.7129022487361378</v>
      </c>
      <c r="AK12" s="157">
        <f t="shared" si="2"/>
        <v>2.0922422702776888</v>
      </c>
      <c r="AL12" s="157">
        <f t="shared" si="3"/>
        <v>2.0813550369561726</v>
      </c>
      <c r="AM12" s="157">
        <f t="shared" si="4"/>
        <v>2.2743829617096525</v>
      </c>
      <c r="AN12" s="157">
        <f t="shared" si="5"/>
        <v>2.4641236916121563</v>
      </c>
      <c r="AO12" s="157">
        <f t="shared" si="6"/>
        <v>2.5007264402426213</v>
      </c>
      <c r="AP12" s="157">
        <f t="shared" si="7"/>
        <v>2.3116884391665402</v>
      </c>
      <c r="AQ12" s="157">
        <f t="shared" si="8"/>
        <v>2.469446771188716</v>
      </c>
      <c r="AR12" s="157">
        <f t="shared" si="9"/>
        <v>2.5871582389737058</v>
      </c>
      <c r="AS12" s="157">
        <f t="shared" si="10"/>
        <v>2.4550371392053902</v>
      </c>
      <c r="AT12" s="157">
        <f t="shared" si="11"/>
        <v>2.6719132835338306</v>
      </c>
      <c r="AU12" s="157">
        <f t="shared" si="12"/>
        <v>2.7522406923417657</v>
      </c>
      <c r="AV12" s="157"/>
      <c r="AW12" s="52"/>
      <c r="AZ12"/>
    </row>
    <row r="13" spans="1:52" ht="20.100000000000001" customHeight="1" x14ac:dyDescent="0.25">
      <c r="A13" s="121" t="s">
        <v>79</v>
      </c>
      <c r="B13" s="117">
        <v>248639.30000000008</v>
      </c>
      <c r="C13" s="154">
        <v>301296.24000000011</v>
      </c>
      <c r="D13" s="154">
        <v>302219.03000000003</v>
      </c>
      <c r="E13" s="154">
        <v>271364.13999999984</v>
      </c>
      <c r="F13" s="154">
        <v>280219.00999999989</v>
      </c>
      <c r="G13" s="154">
        <v>268822.42000000004</v>
      </c>
      <c r="H13" s="154">
        <v>250739.99</v>
      </c>
      <c r="I13" s="154">
        <v>253691.20000000013</v>
      </c>
      <c r="J13" s="154">
        <v>257419.71</v>
      </c>
      <c r="K13" s="154">
        <v>275641.55999999971</v>
      </c>
      <c r="L13" s="154">
        <v>333531.0900000002</v>
      </c>
      <c r="M13" s="154">
        <v>285935.8</v>
      </c>
      <c r="N13" s="154">
        <v>297240.11</v>
      </c>
      <c r="O13" s="119"/>
      <c r="P13" s="52" t="str">
        <f t="shared" si="14"/>
        <v/>
      </c>
      <c r="R13" s="109" t="s">
        <v>79</v>
      </c>
      <c r="S13" s="117">
        <v>54364.509000000027</v>
      </c>
      <c r="T13" s="154">
        <v>59788.318999999996</v>
      </c>
      <c r="U13" s="154">
        <v>62714.63899999993</v>
      </c>
      <c r="V13" s="154">
        <v>65018.055000000037</v>
      </c>
      <c r="W13" s="154">
        <v>69122.01800000004</v>
      </c>
      <c r="X13" s="154">
        <v>69013.110000000117</v>
      </c>
      <c r="Y13" s="154">
        <v>62444.103999999985</v>
      </c>
      <c r="Z13" s="154">
        <v>64721.649999999972</v>
      </c>
      <c r="AA13" s="154">
        <v>68976.123999999996</v>
      </c>
      <c r="AB13" s="154">
        <v>78608.732000000018</v>
      </c>
      <c r="AC13" s="154">
        <v>87158.587</v>
      </c>
      <c r="AD13" s="154">
        <v>82708.234000000084</v>
      </c>
      <c r="AE13" s="154">
        <v>82208.223000000042</v>
      </c>
      <c r="AF13" s="119"/>
      <c r="AG13" s="52" t="str">
        <f t="shared" si="15"/>
        <v/>
      </c>
      <c r="AI13" s="125">
        <f t="shared" si="0"/>
        <v>2.1864809384518056</v>
      </c>
      <c r="AJ13" s="157">
        <f t="shared" si="1"/>
        <v>1.9843699011975713</v>
      </c>
      <c r="AK13" s="157">
        <f t="shared" si="2"/>
        <v>2.0751386502696381</v>
      </c>
      <c r="AL13" s="157">
        <f t="shared" si="3"/>
        <v>2.3959707793373171</v>
      </c>
      <c r="AM13" s="157">
        <f t="shared" si="4"/>
        <v>2.4667140890976693</v>
      </c>
      <c r="AN13" s="157">
        <f t="shared" si="5"/>
        <v>2.5672378814237335</v>
      </c>
      <c r="AO13" s="157">
        <f t="shared" si="6"/>
        <v>2.490392697231901</v>
      </c>
      <c r="AP13" s="157">
        <f t="shared" si="7"/>
        <v>2.5511980707253517</v>
      </c>
      <c r="AQ13" s="157">
        <f t="shared" si="8"/>
        <v>2.6795199171034727</v>
      </c>
      <c r="AR13" s="157">
        <f t="shared" si="9"/>
        <v>2.8518461439559442</v>
      </c>
      <c r="AS13" s="157">
        <f t="shared" si="10"/>
        <v>2.6132072725214295</v>
      </c>
      <c r="AT13" s="157">
        <f t="shared" si="11"/>
        <v>2.892545599396791</v>
      </c>
      <c r="AU13" s="157">
        <f t="shared" si="12"/>
        <v>2.7657176886389943</v>
      </c>
      <c r="AV13" s="157"/>
      <c r="AW13" s="52"/>
      <c r="AZ13"/>
    </row>
    <row r="14" spans="1:52" ht="20.100000000000001" customHeight="1" x14ac:dyDescent="0.25">
      <c r="A14" s="121" t="s">
        <v>80</v>
      </c>
      <c r="B14" s="117">
        <v>188089.6999999999</v>
      </c>
      <c r="C14" s="154">
        <v>220263.89</v>
      </c>
      <c r="D14" s="154">
        <v>238438.41000000006</v>
      </c>
      <c r="E14" s="154">
        <v>192903.74999999985</v>
      </c>
      <c r="F14" s="154">
        <v>168311.4199999999</v>
      </c>
      <c r="G14" s="154">
        <v>186814.79000000024</v>
      </c>
      <c r="H14" s="154">
        <v>210170.4499999999</v>
      </c>
      <c r="I14" s="154">
        <v>215685.8899999999</v>
      </c>
      <c r="J14" s="154">
        <v>216097.52</v>
      </c>
      <c r="K14" s="154">
        <v>196206.75000000006</v>
      </c>
      <c r="L14" s="154">
        <v>214684.44000000015</v>
      </c>
      <c r="M14" s="154">
        <v>233437.76999999996</v>
      </c>
      <c r="N14" s="154">
        <v>252353.11999999968</v>
      </c>
      <c r="O14" s="119"/>
      <c r="P14" s="52" t="str">
        <f t="shared" si="14"/>
        <v/>
      </c>
      <c r="R14" s="109" t="s">
        <v>80</v>
      </c>
      <c r="S14" s="117">
        <v>39184.329000000012</v>
      </c>
      <c r="T14" s="154">
        <v>43186.20999999997</v>
      </c>
      <c r="U14" s="154">
        <v>48896.256000000016</v>
      </c>
      <c r="V14" s="154">
        <v>49231.409</v>
      </c>
      <c r="W14" s="154">
        <v>41790.908999999992</v>
      </c>
      <c r="X14" s="154">
        <v>45062.92500000001</v>
      </c>
      <c r="Y14" s="154">
        <v>49976.91399999999</v>
      </c>
      <c r="Z14" s="154">
        <v>51045.44799999996</v>
      </c>
      <c r="AA14" s="154">
        <v>55934.430999999997</v>
      </c>
      <c r="AB14" s="154">
        <v>52837.047999999988</v>
      </c>
      <c r="AC14" s="154">
        <v>57801.853999999985</v>
      </c>
      <c r="AD14" s="154">
        <v>60956.922999999952</v>
      </c>
      <c r="AE14" s="154">
        <v>70449.525000000081</v>
      </c>
      <c r="AF14" s="119"/>
      <c r="AG14" s="52" t="str">
        <f t="shared" si="15"/>
        <v/>
      </c>
      <c r="AI14" s="125">
        <f t="shared" si="0"/>
        <v>2.0832788291969222</v>
      </c>
      <c r="AJ14" s="157">
        <f t="shared" si="1"/>
        <v>1.9606577364996127</v>
      </c>
      <c r="AK14" s="157">
        <f t="shared" si="2"/>
        <v>2.0506870516373601</v>
      </c>
      <c r="AL14" s="157">
        <f t="shared" si="3"/>
        <v>2.5521229628765663</v>
      </c>
      <c r="AM14" s="157">
        <f t="shared" si="4"/>
        <v>2.4829514836248197</v>
      </c>
      <c r="AN14" s="157">
        <f t="shared" si="5"/>
        <v>2.412171166961671</v>
      </c>
      <c r="AO14" s="157">
        <f t="shared" si="6"/>
        <v>2.3779229668109867</v>
      </c>
      <c r="AP14" s="157">
        <f t="shared" si="7"/>
        <v>2.3666568081945454</v>
      </c>
      <c r="AQ14" s="157">
        <f t="shared" si="8"/>
        <v>2.5883883813196928</v>
      </c>
      <c r="AR14" s="157">
        <f t="shared" si="9"/>
        <v>2.692927129163496</v>
      </c>
      <c r="AS14" s="157">
        <f t="shared" si="10"/>
        <v>2.6924100321383304</v>
      </c>
      <c r="AT14" s="157">
        <f t="shared" si="11"/>
        <v>2.6112707896412806</v>
      </c>
      <c r="AU14" s="157">
        <f t="shared" si="12"/>
        <v>2.7917041406105927</v>
      </c>
      <c r="AV14" s="157"/>
      <c r="AW14" s="52"/>
      <c r="AZ14"/>
    </row>
    <row r="15" spans="1:52" ht="20.100000000000001" customHeight="1" x14ac:dyDescent="0.25">
      <c r="A15" s="121" t="s">
        <v>81</v>
      </c>
      <c r="B15" s="117">
        <v>276286.43999999977</v>
      </c>
      <c r="C15" s="154">
        <v>291231.52999999991</v>
      </c>
      <c r="D15" s="154">
        <v>295760.24000000017</v>
      </c>
      <c r="E15" s="154">
        <v>290599.48999999982</v>
      </c>
      <c r="F15" s="154">
        <v>290227.67999999964</v>
      </c>
      <c r="G15" s="154">
        <v>248925.34999999977</v>
      </c>
      <c r="H15" s="154">
        <v>261926.87000000026</v>
      </c>
      <c r="I15" s="154">
        <v>267823.90999999992</v>
      </c>
      <c r="J15" s="154">
        <v>219687.75</v>
      </c>
      <c r="K15" s="154">
        <v>266084.85000000027</v>
      </c>
      <c r="L15" s="154">
        <v>301265.00000000035</v>
      </c>
      <c r="M15" s="154">
        <v>280354.0799999999</v>
      </c>
      <c r="N15" s="154">
        <v>304288.67000000033</v>
      </c>
      <c r="O15" s="119"/>
      <c r="P15" s="52" t="str">
        <f t="shared" si="14"/>
        <v/>
      </c>
      <c r="R15" s="109" t="s">
        <v>81</v>
      </c>
      <c r="S15" s="117">
        <v>64657.764999999978</v>
      </c>
      <c r="T15" s="154">
        <v>67014.460999999996</v>
      </c>
      <c r="U15" s="154">
        <v>62417.526999999995</v>
      </c>
      <c r="V15" s="154">
        <v>71596.117000000057</v>
      </c>
      <c r="W15" s="154">
        <v>76295.819000000003</v>
      </c>
      <c r="X15" s="154">
        <v>70793.574000000022</v>
      </c>
      <c r="Y15" s="154">
        <v>69809.002000000037</v>
      </c>
      <c r="Z15" s="154">
        <v>71866.597999999954</v>
      </c>
      <c r="AA15" s="154">
        <v>67502.441000000006</v>
      </c>
      <c r="AB15" s="154">
        <v>79059.753999999943</v>
      </c>
      <c r="AC15" s="154">
        <v>84581.715000000026</v>
      </c>
      <c r="AD15" s="154">
        <v>88913.320999999953</v>
      </c>
      <c r="AE15" s="154">
        <v>91291.892999999909</v>
      </c>
      <c r="AF15" s="119"/>
      <c r="AG15" s="52" t="str">
        <f t="shared" si="15"/>
        <v/>
      </c>
      <c r="AI15" s="125">
        <f t="shared" si="0"/>
        <v>2.3402438787802988</v>
      </c>
      <c r="AJ15" s="157">
        <f t="shared" si="1"/>
        <v>2.3010716250400503</v>
      </c>
      <c r="AK15" s="157">
        <f t="shared" si="2"/>
        <v>2.1104096683178226</v>
      </c>
      <c r="AL15" s="157">
        <f t="shared" si="3"/>
        <v>2.4637385633402213</v>
      </c>
      <c r="AM15" s="157">
        <f t="shared" si="4"/>
        <v>2.6288264096656837</v>
      </c>
      <c r="AN15" s="157">
        <f t="shared" si="5"/>
        <v>2.843968041021137</v>
      </c>
      <c r="AO15" s="157">
        <f t="shared" si="6"/>
        <v>2.6652096442033595</v>
      </c>
      <c r="AP15" s="157">
        <f t="shared" si="7"/>
        <v>2.6833525804324183</v>
      </c>
      <c r="AQ15" s="157">
        <f t="shared" si="8"/>
        <v>3.0726538461976149</v>
      </c>
      <c r="AR15" s="157">
        <f t="shared" si="9"/>
        <v>2.9712234274142202</v>
      </c>
      <c r="AS15" s="157">
        <f t="shared" si="10"/>
        <v>2.8075519891125729</v>
      </c>
      <c r="AT15" s="157">
        <f t="shared" si="11"/>
        <v>3.1714652057141453</v>
      </c>
      <c r="AU15" s="157">
        <f t="shared" si="12"/>
        <v>3.0001739138036196</v>
      </c>
      <c r="AV15" s="157"/>
      <c r="AW15" s="52"/>
      <c r="AZ15"/>
    </row>
    <row r="16" spans="1:52" ht="20.100000000000001" customHeight="1" x14ac:dyDescent="0.25">
      <c r="A16" s="121" t="s">
        <v>82</v>
      </c>
      <c r="B16" s="117">
        <v>218413.52999999985</v>
      </c>
      <c r="C16" s="154">
        <v>269385.36999999994</v>
      </c>
      <c r="D16" s="154">
        <v>357795.17000000092</v>
      </c>
      <c r="E16" s="154">
        <v>308575.81999999948</v>
      </c>
      <c r="F16" s="154">
        <v>305395.48999999964</v>
      </c>
      <c r="G16" s="154">
        <v>278553.34999999945</v>
      </c>
      <c r="H16" s="154">
        <v>249519.28000000003</v>
      </c>
      <c r="I16" s="154">
        <v>311771.15999999992</v>
      </c>
      <c r="J16" s="154">
        <v>292724.18</v>
      </c>
      <c r="K16" s="154">
        <v>321608.53999999992</v>
      </c>
      <c r="L16" s="154">
        <v>322467.64999999991</v>
      </c>
      <c r="M16" s="154">
        <v>294277.01000000024</v>
      </c>
      <c r="N16" s="154">
        <v>298905.96000000014</v>
      </c>
      <c r="O16" s="119"/>
      <c r="P16" s="52" t="str">
        <f t="shared" si="14"/>
        <v/>
      </c>
      <c r="R16" s="109" t="s">
        <v>82</v>
      </c>
      <c r="S16" s="117">
        <v>62505.198999999993</v>
      </c>
      <c r="T16" s="154">
        <v>72259.178000000014</v>
      </c>
      <c r="U16" s="154">
        <v>85069.483999999968</v>
      </c>
      <c r="V16" s="154">
        <v>87588.735000000001</v>
      </c>
      <c r="W16" s="154">
        <v>89099.010000000038</v>
      </c>
      <c r="X16" s="154">
        <v>82030.592000000048</v>
      </c>
      <c r="Y16" s="154">
        <v>76031.939000000013</v>
      </c>
      <c r="Z16" s="154">
        <v>87843.296000000017</v>
      </c>
      <c r="AA16" s="154">
        <v>92024.978000000003</v>
      </c>
      <c r="AB16" s="154">
        <v>97269.096999999994</v>
      </c>
      <c r="AC16" s="154">
        <v>96078.873000000051</v>
      </c>
      <c r="AD16" s="154">
        <v>90636.669000000067</v>
      </c>
      <c r="AE16" s="154">
        <v>94849.35199999981</v>
      </c>
      <c r="AF16" s="119"/>
      <c r="AG16" s="52" t="str">
        <f t="shared" si="15"/>
        <v/>
      </c>
      <c r="AI16" s="125">
        <f t="shared" si="0"/>
        <v>2.8617823721817981</v>
      </c>
      <c r="AJ16" s="157">
        <f t="shared" si="1"/>
        <v>2.6823720233953323</v>
      </c>
      <c r="AK16" s="157">
        <f t="shared" si="2"/>
        <v>2.3776029173339523</v>
      </c>
      <c r="AL16" s="157">
        <f t="shared" si="3"/>
        <v>2.8384834236201706</v>
      </c>
      <c r="AM16" s="157">
        <f t="shared" si="4"/>
        <v>2.9174959328967214</v>
      </c>
      <c r="AN16" s="157">
        <f t="shared" si="5"/>
        <v>2.9448790330469983</v>
      </c>
      <c r="AO16" s="157">
        <f t="shared" si="6"/>
        <v>3.0471368384839841</v>
      </c>
      <c r="AP16" s="157">
        <f t="shared" si="7"/>
        <v>2.81755682597454</v>
      </c>
      <c r="AQ16" s="157">
        <f t="shared" si="8"/>
        <v>3.1437436429064385</v>
      </c>
      <c r="AR16" s="157">
        <f t="shared" si="9"/>
        <v>3.0244562846496557</v>
      </c>
      <c r="AS16" s="157">
        <f t="shared" si="10"/>
        <v>2.9794887332109155</v>
      </c>
      <c r="AT16" s="157">
        <f t="shared" si="11"/>
        <v>3.0799779092495196</v>
      </c>
      <c r="AU16" s="157">
        <f t="shared" si="12"/>
        <v>3.173217154987467</v>
      </c>
      <c r="AV16" s="157"/>
      <c r="AW16" s="52"/>
      <c r="AZ16"/>
    </row>
    <row r="17" spans="1:52" ht="20.100000000000001" customHeight="1" x14ac:dyDescent="0.25">
      <c r="A17" s="121" t="s">
        <v>83</v>
      </c>
      <c r="B17" s="117">
        <v>283992.13999999984</v>
      </c>
      <c r="C17" s="154">
        <v>340923.25</v>
      </c>
      <c r="D17" s="154">
        <v>307861.13000000047</v>
      </c>
      <c r="E17" s="154">
        <v>286413.15999999997</v>
      </c>
      <c r="F17" s="154">
        <v>274219.10999999993</v>
      </c>
      <c r="G17" s="154">
        <v>273526.25000000035</v>
      </c>
      <c r="H17" s="154">
        <v>315362.60000000033</v>
      </c>
      <c r="I17" s="154">
        <v>306231.50000000035</v>
      </c>
      <c r="J17" s="154">
        <v>274210.34999999998</v>
      </c>
      <c r="K17" s="154">
        <v>273617.80999999982</v>
      </c>
      <c r="L17" s="154">
        <v>319048.99000000063</v>
      </c>
      <c r="M17" s="154">
        <v>318333.36</v>
      </c>
      <c r="N17" s="154">
        <v>337467.19000000076</v>
      </c>
      <c r="O17" s="119"/>
      <c r="P17" s="52" t="str">
        <f t="shared" si="14"/>
        <v/>
      </c>
      <c r="R17" s="109" t="s">
        <v>83</v>
      </c>
      <c r="S17" s="117">
        <v>75798.92399999997</v>
      </c>
      <c r="T17" s="154">
        <v>78510.058999999979</v>
      </c>
      <c r="U17" s="154">
        <v>82860.765000000043</v>
      </c>
      <c r="V17" s="154">
        <v>82287.181999999913</v>
      </c>
      <c r="W17" s="154">
        <v>81224.970999999918</v>
      </c>
      <c r="X17" s="154">
        <v>82936.982000000047</v>
      </c>
      <c r="Y17" s="154">
        <v>94068.771999999837</v>
      </c>
      <c r="Z17" s="154">
        <v>90812.540999999997</v>
      </c>
      <c r="AA17" s="154">
        <v>85853.54</v>
      </c>
      <c r="AB17" s="154">
        <v>81718.175000000017</v>
      </c>
      <c r="AC17" s="154">
        <v>93299.05299999984</v>
      </c>
      <c r="AD17" s="154">
        <v>97861.878999999943</v>
      </c>
      <c r="AE17" s="154">
        <v>103471.121</v>
      </c>
      <c r="AF17" s="119"/>
      <c r="AG17" s="52" t="str">
        <f t="shared" si="15"/>
        <v/>
      </c>
      <c r="AI17" s="125">
        <f t="shared" si="0"/>
        <v>2.669050065963094</v>
      </c>
      <c r="AJ17" s="157">
        <f t="shared" si="1"/>
        <v>2.3028660849619373</v>
      </c>
      <c r="AK17" s="157">
        <f t="shared" si="2"/>
        <v>2.6914981115024137</v>
      </c>
      <c r="AL17" s="157">
        <f t="shared" si="3"/>
        <v>2.8730237814491453</v>
      </c>
      <c r="AM17" s="157">
        <f t="shared" si="4"/>
        <v>2.9620463358662326</v>
      </c>
      <c r="AN17" s="157">
        <f t="shared" si="5"/>
        <v>3.0321397672069845</v>
      </c>
      <c r="AO17" s="157">
        <f t="shared" si="6"/>
        <v>2.9828765998250821</v>
      </c>
      <c r="AP17" s="157">
        <f t="shared" si="7"/>
        <v>2.9654866008232301</v>
      </c>
      <c r="AQ17" s="157">
        <f t="shared" si="8"/>
        <v>3.1309372530978496</v>
      </c>
      <c r="AR17" s="157">
        <f t="shared" si="9"/>
        <v>2.9865809904698848</v>
      </c>
      <c r="AS17" s="157">
        <f t="shared" si="10"/>
        <v>2.92428611041833</v>
      </c>
      <c r="AT17" s="157">
        <f t="shared" si="11"/>
        <v>3.0741948943082793</v>
      </c>
      <c r="AU17" s="157">
        <f t="shared" si="12"/>
        <v>3.0661090638174264</v>
      </c>
      <c r="AV17" s="157"/>
      <c r="AW17" s="52"/>
      <c r="AZ17"/>
    </row>
    <row r="18" spans="1:52" ht="20.100000000000001" customHeight="1" thickBot="1" x14ac:dyDescent="0.3">
      <c r="A18" s="121" t="s">
        <v>84</v>
      </c>
      <c r="B18" s="117">
        <v>226068.2300000001</v>
      </c>
      <c r="C18" s="154">
        <v>257835.04999999996</v>
      </c>
      <c r="D18" s="154">
        <v>297135.57000000012</v>
      </c>
      <c r="E18" s="154">
        <v>191538.02999999988</v>
      </c>
      <c r="F18" s="154">
        <v>207146.76999999993</v>
      </c>
      <c r="G18" s="154">
        <v>199318.66999999981</v>
      </c>
      <c r="H18" s="154">
        <v>191845.38999999996</v>
      </c>
      <c r="I18" s="154">
        <v>240526.04000000004</v>
      </c>
      <c r="J18" s="154">
        <v>195141.51</v>
      </c>
      <c r="K18" s="154">
        <v>213937.46999999983</v>
      </c>
      <c r="L18" s="154">
        <v>227207.97000000003</v>
      </c>
      <c r="M18" s="154">
        <v>239927.22000000009</v>
      </c>
      <c r="N18" s="154">
        <v>213267.54999999981</v>
      </c>
      <c r="O18" s="119"/>
      <c r="P18" s="52" t="str">
        <f t="shared" si="14"/>
        <v/>
      </c>
      <c r="R18" s="109" t="s">
        <v>84</v>
      </c>
      <c r="S18" s="117">
        <v>50975.751000000069</v>
      </c>
      <c r="T18" s="154">
        <v>55476.897000000012</v>
      </c>
      <c r="U18" s="154">
        <v>59634.482000000025</v>
      </c>
      <c r="V18" s="154">
        <v>54113.734999999979</v>
      </c>
      <c r="W18" s="154">
        <v>57504.426999999996</v>
      </c>
      <c r="X18" s="154">
        <v>58105.801000000007</v>
      </c>
      <c r="Y18" s="154">
        <v>58962.415000000001</v>
      </c>
      <c r="Z18" s="154">
        <v>64051.424999999981</v>
      </c>
      <c r="AA18" s="154">
        <v>62214.675000000003</v>
      </c>
      <c r="AB18" s="154">
        <v>64766.222999999991</v>
      </c>
      <c r="AC18" s="154">
        <v>67694.932000000001</v>
      </c>
      <c r="AD18" s="154">
        <v>68116.868000000133</v>
      </c>
      <c r="AE18" s="154">
        <v>64426.493000000002</v>
      </c>
      <c r="AF18" s="119"/>
      <c r="AG18" s="52" t="str">
        <f t="shared" si="15"/>
        <v/>
      </c>
      <c r="AI18" s="125">
        <f t="shared" si="0"/>
        <v>2.2548834482403852</v>
      </c>
      <c r="AJ18" s="157">
        <f t="shared" si="1"/>
        <v>2.1516429593261281</v>
      </c>
      <c r="AK18" s="157">
        <f t="shared" si="2"/>
        <v>2.0069789019200899</v>
      </c>
      <c r="AL18" s="157">
        <f t="shared" si="3"/>
        <v>2.825221445579241</v>
      </c>
      <c r="AM18" s="157">
        <f t="shared" si="4"/>
        <v>2.7760233480831014</v>
      </c>
      <c r="AN18" s="157">
        <f t="shared" si="5"/>
        <v>2.9152211882609924</v>
      </c>
      <c r="AO18" s="157">
        <f t="shared" si="6"/>
        <v>3.0734340293504063</v>
      </c>
      <c r="AP18" s="157">
        <f t="shared" si="7"/>
        <v>2.6629725829269866</v>
      </c>
      <c r="AQ18" s="157">
        <f t="shared" si="8"/>
        <v>3.1881825143199927</v>
      </c>
      <c r="AR18" s="157">
        <f t="shared" si="9"/>
        <v>3.0273435971735125</v>
      </c>
      <c r="AS18" s="157">
        <f t="shared" si="10"/>
        <v>2.9794259417924462</v>
      </c>
      <c r="AT18" s="157">
        <f t="shared" si="11"/>
        <v>2.8390637794244484</v>
      </c>
      <c r="AU18" s="157">
        <f t="shared" si="12"/>
        <v>3.0209233894232885</v>
      </c>
      <c r="AV18" s="157"/>
      <c r="AW18" s="52"/>
      <c r="AZ18" s="105"/>
    </row>
    <row r="19" spans="1:52" ht="20.100000000000001" customHeight="1" thickBot="1" x14ac:dyDescent="0.3">
      <c r="A19" s="201" t="s">
        <v>157</v>
      </c>
      <c r="B19" s="167">
        <f>SUM(B7:B11)</f>
        <v>1009283.8299999998</v>
      </c>
      <c r="C19" s="168">
        <f t="shared" ref="C19:O19" si="19">SUM(C7:C11)</f>
        <v>1099317.7399999998</v>
      </c>
      <c r="D19" s="168">
        <f t="shared" si="19"/>
        <v>1320194.42</v>
      </c>
      <c r="E19" s="168">
        <f t="shared" si="19"/>
        <v>1256886.3599999996</v>
      </c>
      <c r="F19" s="168">
        <f t="shared" si="19"/>
        <v>1081347.4400000002</v>
      </c>
      <c r="G19" s="168">
        <f t="shared" si="19"/>
        <v>1114596.5199999998</v>
      </c>
      <c r="H19" s="168">
        <f t="shared" si="19"/>
        <v>1089145.2299999997</v>
      </c>
      <c r="I19" s="168">
        <f t="shared" si="19"/>
        <v>1106698.6500000001</v>
      </c>
      <c r="J19" s="168">
        <f t="shared" si="19"/>
        <v>1242617.6199999999</v>
      </c>
      <c r="K19" s="168">
        <f t="shared" si="19"/>
        <v>1201315.78</v>
      </c>
      <c r="L19" s="168">
        <f t="shared" si="19"/>
        <v>1162913.2399999993</v>
      </c>
      <c r="M19" s="168">
        <f t="shared" si="19"/>
        <v>1355560.8699999996</v>
      </c>
      <c r="N19" s="168">
        <f t="shared" si="19"/>
        <v>1303045.1100000006</v>
      </c>
      <c r="O19" s="169">
        <f t="shared" si="19"/>
        <v>1280612.8599999996</v>
      </c>
      <c r="P19" s="61">
        <f t="shared" si="14"/>
        <v>-1.721525204910283E-2</v>
      </c>
      <c r="Q19" s="171"/>
      <c r="R19" s="170"/>
      <c r="S19" s="167">
        <f>SUM(S7:S11)</f>
        <v>221056.23100000003</v>
      </c>
      <c r="T19" s="168">
        <f t="shared" ref="T19:AF19" si="20">SUM(T7:T11)</f>
        <v>229577.43499999997</v>
      </c>
      <c r="U19" s="168">
        <f t="shared" si="20"/>
        <v>251012.67700000003</v>
      </c>
      <c r="V19" s="168">
        <f t="shared" si="20"/>
        <v>260519.94700000013</v>
      </c>
      <c r="W19" s="168">
        <f t="shared" si="20"/>
        <v>259095.72699999996</v>
      </c>
      <c r="X19" s="168">
        <f t="shared" si="20"/>
        <v>271499.75799999991</v>
      </c>
      <c r="Y19" s="168">
        <f t="shared" si="20"/>
        <v>259966.40600000002</v>
      </c>
      <c r="Z19" s="168">
        <f t="shared" si="20"/>
        <v>283171.31199999998</v>
      </c>
      <c r="AA19" s="168">
        <f t="shared" si="20"/>
        <v>305092.973</v>
      </c>
      <c r="AB19" s="168">
        <f t="shared" si="20"/>
        <v>309571.92099999991</v>
      </c>
      <c r="AC19" s="168">
        <f t="shared" si="20"/>
        <v>303223.45099999988</v>
      </c>
      <c r="AD19" s="168">
        <f t="shared" si="20"/>
        <v>363376.35100000014</v>
      </c>
      <c r="AE19" s="168">
        <f t="shared" si="20"/>
        <v>361550.95099999994</v>
      </c>
      <c r="AF19" s="169">
        <f t="shared" si="20"/>
        <v>361586.31100000022</v>
      </c>
      <c r="AG19" s="61">
        <f t="shared" si="15"/>
        <v>9.7800876757414681E-5</v>
      </c>
      <c r="AI19" s="172">
        <f t="shared" si="0"/>
        <v>2.1902286000163111</v>
      </c>
      <c r="AJ19" s="173">
        <f t="shared" si="1"/>
        <v>2.088362869501224</v>
      </c>
      <c r="AK19" s="173">
        <f t="shared" si="2"/>
        <v>1.9013311463625189</v>
      </c>
      <c r="AL19" s="173">
        <f t="shared" si="3"/>
        <v>2.0727406652738294</v>
      </c>
      <c r="AM19" s="173">
        <f t="shared" si="4"/>
        <v>2.3960451323581986</v>
      </c>
      <c r="AN19" s="173">
        <f t="shared" si="5"/>
        <v>2.4358568605615236</v>
      </c>
      <c r="AO19" s="173">
        <f t="shared" si="6"/>
        <v>2.3868846765274827</v>
      </c>
      <c r="AP19" s="173">
        <f t="shared" si="7"/>
        <v>2.5587029676054991</v>
      </c>
      <c r="AQ19" s="173">
        <f t="shared" si="8"/>
        <v>2.4552442206637952</v>
      </c>
      <c r="AR19" s="173">
        <f t="shared" si="9"/>
        <v>2.576940436094163</v>
      </c>
      <c r="AS19" s="173">
        <f t="shared" si="10"/>
        <v>2.6074468891591609</v>
      </c>
      <c r="AT19" s="173">
        <f t="shared" si="11"/>
        <v>2.6806347028887032</v>
      </c>
      <c r="AU19" s="173">
        <f t="shared" si="12"/>
        <v>2.7746618150464473</v>
      </c>
      <c r="AV19" s="156">
        <f>(AF19/O19)*10</f>
        <v>2.8235411520074876</v>
      </c>
      <c r="AW19" s="61">
        <f t="shared" ref="AW19:AW23" si="21">IF(AV19="","",(AV19-AU19)/AU19)</f>
        <v>1.7616322355386602E-2</v>
      </c>
      <c r="AZ19" s="105"/>
    </row>
    <row r="20" spans="1:52" ht="20.100000000000001" customHeight="1" x14ac:dyDescent="0.25">
      <c r="A20" s="121" t="s">
        <v>85</v>
      </c>
      <c r="B20" s="117">
        <f>SUM(B7:B9)</f>
        <v>571934.28999999992</v>
      </c>
      <c r="C20" s="154">
        <f>SUM(C7:C9)</f>
        <v>600923.96</v>
      </c>
      <c r="D20" s="154">
        <f>SUM(D7:D9)</f>
        <v>775955.95</v>
      </c>
      <c r="E20" s="154">
        <f t="shared" ref="E20:N20" si="22">SUM(E7:E9)</f>
        <v>705578.6</v>
      </c>
      <c r="F20" s="154">
        <f t="shared" si="22"/>
        <v>632916.85000000009</v>
      </c>
      <c r="G20" s="154">
        <f t="shared" si="22"/>
        <v>633325.84999999986</v>
      </c>
      <c r="H20" s="154">
        <f t="shared" si="22"/>
        <v>600973.71999999986</v>
      </c>
      <c r="I20" s="154">
        <f t="shared" si="22"/>
        <v>621189.68999999983</v>
      </c>
      <c r="J20" s="154">
        <f t="shared" si="22"/>
        <v>700212.19</v>
      </c>
      <c r="K20" s="154">
        <f t="shared" si="22"/>
        <v>677164.05</v>
      </c>
      <c r="L20" s="154">
        <f t="shared" si="22"/>
        <v>711594.16999999958</v>
      </c>
      <c r="M20" s="154">
        <f t="shared" ref="M20" si="23">SUM(M7:M9)</f>
        <v>777932.75999999954</v>
      </c>
      <c r="N20" s="154">
        <f t="shared" si="22"/>
        <v>761272.75</v>
      </c>
      <c r="O20" s="119">
        <f>IF(O9="","",SUM(O7:O9))</f>
        <v>757939.3</v>
      </c>
      <c r="P20" s="61">
        <f t="shared" si="14"/>
        <v>-4.3787853959043636E-3</v>
      </c>
      <c r="R20" s="109" t="s">
        <v>85</v>
      </c>
      <c r="S20" s="117">
        <f t="shared" ref="S20:AE20" si="24">SUM(S7:S9)</f>
        <v>127825.96000000005</v>
      </c>
      <c r="T20" s="154">
        <f t="shared" si="24"/>
        <v>131829.77699999997</v>
      </c>
      <c r="U20" s="154">
        <f t="shared" si="24"/>
        <v>147637.00799999994</v>
      </c>
      <c r="V20" s="154">
        <f t="shared" si="24"/>
        <v>147798.02600000007</v>
      </c>
      <c r="W20" s="154">
        <f t="shared" si="24"/>
        <v>150261.35799999989</v>
      </c>
      <c r="X20" s="154">
        <f t="shared" si="24"/>
        <v>154060.902</v>
      </c>
      <c r="Y20" s="154">
        <f t="shared" si="24"/>
        <v>149616.23400000005</v>
      </c>
      <c r="Z20" s="154">
        <f t="shared" si="24"/>
        <v>163461.9059999999</v>
      </c>
      <c r="AA20" s="154">
        <f t="shared" si="24"/>
        <v>175986.76699999999</v>
      </c>
      <c r="AB20" s="154">
        <f t="shared" si="24"/>
        <v>179661.59399999992</v>
      </c>
      <c r="AC20" s="154">
        <f t="shared" si="24"/>
        <v>185422.15799999988</v>
      </c>
      <c r="AD20" s="154">
        <f t="shared" ref="AD20" si="25">SUM(AD7:AD9)</f>
        <v>208515.4380000002</v>
      </c>
      <c r="AE20" s="154">
        <f t="shared" si="24"/>
        <v>212153.67899999995</v>
      </c>
      <c r="AF20" s="119">
        <f>IF(AF9="","",SUM(AF7:AF9))</f>
        <v>211871.01499999996</v>
      </c>
      <c r="AG20" s="61">
        <f t="shared" si="15"/>
        <v>-1.3323549293716931E-3</v>
      </c>
      <c r="AI20" s="124">
        <f t="shared" si="0"/>
        <v>2.2349763291863489</v>
      </c>
      <c r="AJ20" s="156">
        <f t="shared" si="1"/>
        <v>2.1937846678638007</v>
      </c>
      <c r="AK20" s="156">
        <f t="shared" si="2"/>
        <v>1.9026467675130263</v>
      </c>
      <c r="AL20" s="156">
        <f t="shared" si="3"/>
        <v>2.094706755562032</v>
      </c>
      <c r="AM20" s="156">
        <f t="shared" si="4"/>
        <v>2.3741089844582248</v>
      </c>
      <c r="AN20" s="156">
        <f t="shared" si="5"/>
        <v>2.4325693006214739</v>
      </c>
      <c r="AO20" s="156">
        <f t="shared" si="6"/>
        <v>2.4895636701052433</v>
      </c>
      <c r="AP20" s="156">
        <f t="shared" si="7"/>
        <v>2.6314330168615636</v>
      </c>
      <c r="AQ20" s="156">
        <f t="shared" si="8"/>
        <v>2.5133348078387496</v>
      </c>
      <c r="AR20" s="156">
        <f t="shared" si="9"/>
        <v>2.6531472543470063</v>
      </c>
      <c r="AS20" s="156">
        <f t="shared" si="10"/>
        <v>2.6057290210795294</v>
      </c>
      <c r="AT20" s="156">
        <f t="shared" si="10"/>
        <v>2.6803786743728382</v>
      </c>
      <c r="AU20" s="156">
        <f t="shared" si="12"/>
        <v>2.7868287548713644</v>
      </c>
      <c r="AV20" s="156">
        <f>IF(AV9="","",(AF20/O20)*10)</f>
        <v>2.7953559737567368</v>
      </c>
      <c r="AW20" s="61">
        <f t="shared" si="21"/>
        <v>3.0598288001969635E-3</v>
      </c>
      <c r="AZ20" s="105"/>
    </row>
    <row r="21" spans="1:52" ht="20.100000000000001" customHeight="1" x14ac:dyDescent="0.25">
      <c r="A21" s="121" t="s">
        <v>86</v>
      </c>
      <c r="B21" s="117">
        <f>SUM(B10:B12)</f>
        <v>653030.27</v>
      </c>
      <c r="C21" s="154">
        <f>SUM(C10:C12)</f>
        <v>796751.14999999991</v>
      </c>
      <c r="D21" s="154">
        <f>SUM(D10:D12)</f>
        <v>787513.37999999966</v>
      </c>
      <c r="E21" s="154">
        <f t="shared" ref="E21:N21" si="26">SUM(E10:E12)</f>
        <v>793642.10999999975</v>
      </c>
      <c r="F21" s="154">
        <f t="shared" si="26"/>
        <v>677732</v>
      </c>
      <c r="G21" s="154">
        <f t="shared" si="26"/>
        <v>708901.94999999972</v>
      </c>
      <c r="H21" s="154">
        <f t="shared" si="26"/>
        <v>698966.54999999958</v>
      </c>
      <c r="I21" s="154">
        <f t="shared" si="26"/>
        <v>764650.08000000054</v>
      </c>
      <c r="J21" s="154">
        <f t="shared" si="26"/>
        <v>796480.04999999993</v>
      </c>
      <c r="K21" s="154">
        <f t="shared" si="26"/>
        <v>738948.75000000023</v>
      </c>
      <c r="L21" s="154">
        <f t="shared" si="26"/>
        <v>721584.67999999924</v>
      </c>
      <c r="M21" s="154">
        <f t="shared" ref="M21" si="27">SUM(M10:M12)</f>
        <v>857827.72000000044</v>
      </c>
      <c r="N21" s="154">
        <f t="shared" si="26"/>
        <v>797463.42000000039</v>
      </c>
      <c r="O21" s="119" t="str">
        <f>IF(O12="","",SUM(O10:O12))</f>
        <v/>
      </c>
      <c r="P21" s="52" t="str">
        <f t="shared" si="14"/>
        <v/>
      </c>
      <c r="R21" s="109" t="s">
        <v>86</v>
      </c>
      <c r="S21" s="117">
        <f t="shared" ref="S21:AE21" si="28">SUM(S10:S12)</f>
        <v>139067.76800000004</v>
      </c>
      <c r="T21" s="154">
        <f t="shared" si="28"/>
        <v>148853.359</v>
      </c>
      <c r="U21" s="154">
        <f t="shared" si="28"/>
        <v>154274.67400000006</v>
      </c>
      <c r="V21" s="154">
        <f t="shared" si="28"/>
        <v>163160.30300000007</v>
      </c>
      <c r="W21" s="154">
        <f t="shared" si="28"/>
        <v>160986.291</v>
      </c>
      <c r="X21" s="154">
        <f t="shared" si="28"/>
        <v>173530.01899999991</v>
      </c>
      <c r="Y21" s="154">
        <f t="shared" si="28"/>
        <v>163064.24500000002</v>
      </c>
      <c r="Z21" s="154">
        <f t="shared" si="28"/>
        <v>184238.13600000006</v>
      </c>
      <c r="AA21" s="154">
        <f t="shared" si="28"/>
        <v>191848.58100000001</v>
      </c>
      <c r="AB21" s="154">
        <f t="shared" si="28"/>
        <v>185481.71500000003</v>
      </c>
      <c r="AC21" s="154">
        <f t="shared" si="28"/>
        <v>184152.50399999987</v>
      </c>
      <c r="AD21" s="154">
        <f t="shared" ref="AD21" si="29">SUM(AD10:AD12)</f>
        <v>229727.8189999999</v>
      </c>
      <c r="AE21" s="154">
        <f t="shared" si="28"/>
        <v>219769.60599999994</v>
      </c>
      <c r="AF21" s="119" t="str">
        <f>IF(AF12="","",SUM(AF10:AF12))</f>
        <v/>
      </c>
      <c r="AG21" s="52" t="str">
        <f t="shared" si="15"/>
        <v/>
      </c>
      <c r="AI21" s="125">
        <f t="shared" si="0"/>
        <v>2.1295761374124362</v>
      </c>
      <c r="AJ21" s="157">
        <f t="shared" si="1"/>
        <v>1.8682540841014164</v>
      </c>
      <c r="AK21" s="157">
        <f t="shared" si="2"/>
        <v>1.9590101948490086</v>
      </c>
      <c r="AL21" s="157">
        <f t="shared" si="3"/>
        <v>2.0558423115930697</v>
      </c>
      <c r="AM21" s="157">
        <f t="shared" si="4"/>
        <v>2.3753680068227561</v>
      </c>
      <c r="AN21" s="157">
        <f t="shared" si="5"/>
        <v>2.4478705270877024</v>
      </c>
      <c r="AO21" s="157">
        <f t="shared" si="6"/>
        <v>2.3329334572591511</v>
      </c>
      <c r="AP21" s="157">
        <f t="shared" si="7"/>
        <v>2.4094437549787471</v>
      </c>
      <c r="AQ21" s="157">
        <f t="shared" si="8"/>
        <v>2.4087054157853673</v>
      </c>
      <c r="AR21" s="157">
        <f t="shared" si="9"/>
        <v>2.5100754957634068</v>
      </c>
      <c r="AS21" s="157">
        <f t="shared" si="10"/>
        <v>2.5520567315813865</v>
      </c>
      <c r="AT21" s="157">
        <f t="shared" si="10"/>
        <v>2.6780181339908178</v>
      </c>
      <c r="AU21" s="157">
        <f t="shared" si="12"/>
        <v>2.7558581433114493</v>
      </c>
      <c r="AV21" s="157"/>
      <c r="AW21" s="52"/>
      <c r="AZ21" s="105"/>
    </row>
    <row r="22" spans="1:52" ht="20.100000000000001" customHeight="1" x14ac:dyDescent="0.25">
      <c r="A22" s="121" t="s">
        <v>87</v>
      </c>
      <c r="B22" s="117">
        <f>SUM(B13:B15)</f>
        <v>713015.43999999971</v>
      </c>
      <c r="C22" s="154">
        <f>SUM(C13:C15)</f>
        <v>812791.66</v>
      </c>
      <c r="D22" s="154">
        <f>SUM(D13:D15)</f>
        <v>836417.68000000017</v>
      </c>
      <c r="E22" s="154">
        <f t="shared" ref="E22:N22" si="30">SUM(E13:E15)</f>
        <v>754867.37999999942</v>
      </c>
      <c r="F22" s="154">
        <f t="shared" si="30"/>
        <v>738758.1099999994</v>
      </c>
      <c r="G22" s="154">
        <f t="shared" si="30"/>
        <v>704562.56</v>
      </c>
      <c r="H22" s="154">
        <f t="shared" si="30"/>
        <v>722837.31000000017</v>
      </c>
      <c r="I22" s="154">
        <f t="shared" si="30"/>
        <v>737201</v>
      </c>
      <c r="J22" s="154">
        <f t="shared" si="30"/>
        <v>693204.98</v>
      </c>
      <c r="K22" s="154">
        <f t="shared" si="30"/>
        <v>737933.16</v>
      </c>
      <c r="L22" s="154">
        <f t="shared" si="30"/>
        <v>849480.53000000073</v>
      </c>
      <c r="M22" s="154">
        <f t="shared" ref="M22" si="31">SUM(M13:M15)</f>
        <v>799727.64999999991</v>
      </c>
      <c r="N22" s="154">
        <f t="shared" si="30"/>
        <v>853881.89999999991</v>
      </c>
      <c r="O22" s="119" t="str">
        <f>IF(O15="","",SUM(O13:O15))</f>
        <v/>
      </c>
      <c r="P22" s="52" t="str">
        <f t="shared" si="14"/>
        <v/>
      </c>
      <c r="R22" s="109" t="s">
        <v>87</v>
      </c>
      <c r="S22" s="117">
        <f t="shared" ref="S22:AE22" si="32">SUM(S13:S15)</f>
        <v>158206.60300000003</v>
      </c>
      <c r="T22" s="154">
        <f t="shared" si="32"/>
        <v>169988.98999999996</v>
      </c>
      <c r="U22" s="154">
        <f t="shared" si="32"/>
        <v>174028.42199999993</v>
      </c>
      <c r="V22" s="154">
        <f t="shared" si="32"/>
        <v>185845.58100000009</v>
      </c>
      <c r="W22" s="154">
        <f t="shared" si="32"/>
        <v>187208.74600000004</v>
      </c>
      <c r="X22" s="154">
        <f t="shared" si="32"/>
        <v>184869.60900000014</v>
      </c>
      <c r="Y22" s="154">
        <f t="shared" si="32"/>
        <v>182230.02000000002</v>
      </c>
      <c r="Z22" s="154">
        <f t="shared" si="32"/>
        <v>187633.69599999988</v>
      </c>
      <c r="AA22" s="154">
        <f t="shared" si="32"/>
        <v>192412.99599999998</v>
      </c>
      <c r="AB22" s="154">
        <f t="shared" si="32"/>
        <v>210505.53399999993</v>
      </c>
      <c r="AC22" s="154">
        <f t="shared" si="32"/>
        <v>229542.15600000002</v>
      </c>
      <c r="AD22" s="154">
        <f t="shared" ref="AD22" si="33">SUM(AD13:AD15)</f>
        <v>232578.478</v>
      </c>
      <c r="AE22" s="154">
        <f t="shared" si="32"/>
        <v>243949.64100000006</v>
      </c>
      <c r="AF22" s="119" t="str">
        <f>IF(AF15="","",SUM(AF13:AF15))</f>
        <v/>
      </c>
      <c r="AG22" s="52" t="str">
        <f t="shared" si="15"/>
        <v/>
      </c>
      <c r="AI22" s="125">
        <f t="shared" si="0"/>
        <v>2.2188383886890319</v>
      </c>
      <c r="AJ22" s="157">
        <f t="shared" si="1"/>
        <v>2.0914214351067524</v>
      </c>
      <c r="AK22" s="157">
        <f t="shared" si="2"/>
        <v>2.0806401653298372</v>
      </c>
      <c r="AL22" s="157">
        <f t="shared" si="3"/>
        <v>2.461963331890169</v>
      </c>
      <c r="AM22" s="157">
        <f t="shared" si="4"/>
        <v>2.5341007220888607</v>
      </c>
      <c r="AN22" s="157">
        <f t="shared" si="5"/>
        <v>2.6238920359321978</v>
      </c>
      <c r="AO22" s="157">
        <f t="shared" si="6"/>
        <v>2.5210378252334538</v>
      </c>
      <c r="AP22" s="157">
        <f t="shared" si="7"/>
        <v>2.5452176000846425</v>
      </c>
      <c r="AQ22" s="157">
        <f t="shared" si="8"/>
        <v>2.7757012940097461</v>
      </c>
      <c r="AR22" s="157">
        <f t="shared" si="9"/>
        <v>2.852636870255294</v>
      </c>
      <c r="AS22" s="157">
        <f t="shared" si="10"/>
        <v>2.7021473464494807</v>
      </c>
      <c r="AT22" s="157">
        <f t="shared" si="10"/>
        <v>2.9082210425011565</v>
      </c>
      <c r="AU22" s="157">
        <f t="shared" si="12"/>
        <v>2.856948261814662</v>
      </c>
      <c r="AV22" s="157"/>
      <c r="AW22" s="52"/>
      <c r="AZ22" s="105"/>
    </row>
    <row r="23" spans="1:52" ht="20.100000000000001" customHeight="1" thickBot="1" x14ac:dyDescent="0.3">
      <c r="A23" s="122" t="s">
        <v>88</v>
      </c>
      <c r="B23" s="196">
        <f>SUM(B16:B18)</f>
        <v>728473.89999999979</v>
      </c>
      <c r="C23" s="155">
        <f>SUM(C16:C18)</f>
        <v>868143.66999999981</v>
      </c>
      <c r="D23" s="155">
        <f>SUM(D16:D18)</f>
        <v>962791.87000000151</v>
      </c>
      <c r="E23" s="155">
        <f t="shared" ref="E23:N23" si="34">SUM(E16:E18)</f>
        <v>786527.00999999943</v>
      </c>
      <c r="F23" s="155">
        <f t="shared" si="34"/>
        <v>786761.36999999953</v>
      </c>
      <c r="G23" s="155">
        <f t="shared" si="34"/>
        <v>751398.26999999967</v>
      </c>
      <c r="H23" s="155">
        <f t="shared" si="34"/>
        <v>756727.27000000025</v>
      </c>
      <c r="I23" s="155">
        <f t="shared" si="34"/>
        <v>858528.7000000003</v>
      </c>
      <c r="J23" s="155">
        <f t="shared" si="34"/>
        <v>762076.04</v>
      </c>
      <c r="K23" s="155">
        <f t="shared" si="34"/>
        <v>809163.8199999996</v>
      </c>
      <c r="L23" s="155">
        <f t="shared" si="34"/>
        <v>868724.61000000057</v>
      </c>
      <c r="M23" s="155">
        <f t="shared" ref="M23" si="35">SUM(M16:M18)</f>
        <v>852537.59000000032</v>
      </c>
      <c r="N23" s="155">
        <f t="shared" si="34"/>
        <v>849640.70000000065</v>
      </c>
      <c r="O23" s="123" t="str">
        <f>IF(O18="","",SUM(O16:O18))</f>
        <v/>
      </c>
      <c r="P23" s="55" t="str">
        <f t="shared" si="14"/>
        <v/>
      </c>
      <c r="R23" s="110" t="s">
        <v>88</v>
      </c>
      <c r="S23" s="196">
        <f t="shared" ref="S23:AE23" si="36">SUM(S16:S18)</f>
        <v>189279.87400000004</v>
      </c>
      <c r="T23" s="155">
        <f t="shared" si="36"/>
        <v>206246.13400000002</v>
      </c>
      <c r="U23" s="155">
        <f t="shared" si="36"/>
        <v>227564.73100000003</v>
      </c>
      <c r="V23" s="155">
        <f t="shared" si="36"/>
        <v>223989.65199999989</v>
      </c>
      <c r="W23" s="155">
        <f t="shared" si="36"/>
        <v>227828.40799999997</v>
      </c>
      <c r="X23" s="155">
        <f t="shared" si="36"/>
        <v>223073.37500000009</v>
      </c>
      <c r="Y23" s="155">
        <f t="shared" si="36"/>
        <v>229063.12599999984</v>
      </c>
      <c r="Z23" s="155">
        <f t="shared" si="36"/>
        <v>242707.26199999999</v>
      </c>
      <c r="AA23" s="155">
        <f t="shared" si="36"/>
        <v>240093.19299999997</v>
      </c>
      <c r="AB23" s="155">
        <f t="shared" si="36"/>
        <v>243753.495</v>
      </c>
      <c r="AC23" s="155">
        <f t="shared" si="36"/>
        <v>257072.85799999989</v>
      </c>
      <c r="AD23" s="155">
        <f t="shared" ref="AD23" si="37">SUM(AD16:AD18)</f>
        <v>256615.41600000014</v>
      </c>
      <c r="AE23" s="155">
        <f t="shared" si="36"/>
        <v>262746.96599999984</v>
      </c>
      <c r="AF23" s="123" t="str">
        <f>IF(AF18="","",SUM(AF16:AF18))</f>
        <v/>
      </c>
      <c r="AG23" s="55" t="str">
        <f t="shared" si="15"/>
        <v/>
      </c>
      <c r="AI23" s="126">
        <f>(S23/B23)*10</f>
        <v>2.5983068713923734</v>
      </c>
      <c r="AJ23" s="158">
        <f>(T23/C23)*10</f>
        <v>2.3757143100519302</v>
      </c>
      <c r="AK23" s="158">
        <f t="shared" ref="AK23:AT23" si="38">IF(U18="","",(U23/D23)*10)</f>
        <v>2.363592154138149</v>
      </c>
      <c r="AL23" s="158">
        <f t="shared" si="38"/>
        <v>2.8478316593348785</v>
      </c>
      <c r="AM23" s="158">
        <f t="shared" si="38"/>
        <v>2.895775220890676</v>
      </c>
      <c r="AN23" s="158">
        <f t="shared" si="38"/>
        <v>2.9687767979556323</v>
      </c>
      <c r="AO23" s="158">
        <f t="shared" si="38"/>
        <v>3.0270235404625998</v>
      </c>
      <c r="AP23" s="158">
        <f t="shared" si="38"/>
        <v>2.8270139600458304</v>
      </c>
      <c r="AQ23" s="158">
        <f t="shared" si="38"/>
        <v>3.1505149144959335</v>
      </c>
      <c r="AR23" s="158">
        <f t="shared" si="38"/>
        <v>3.012412183728137</v>
      </c>
      <c r="AS23" s="158">
        <f t="shared" si="38"/>
        <v>2.9591985197702608</v>
      </c>
      <c r="AT23" s="158">
        <f t="shared" si="38"/>
        <v>3.010018784039775</v>
      </c>
      <c r="AU23" s="158">
        <f t="shared" ref="AU23" si="39">IF(AE18="","",(AE23/N23)*10)</f>
        <v>3.0924479724193961</v>
      </c>
      <c r="AV23" s="158" t="str">
        <f>IF(AF18="","",(AF23/O23)*10)</f>
        <v/>
      </c>
      <c r="AW23" s="55" t="str">
        <f t="shared" si="21"/>
        <v/>
      </c>
      <c r="AZ23" s="105"/>
    </row>
    <row r="24" spans="1:52" x14ac:dyDescent="0.2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AZ24" s="105"/>
    </row>
    <row r="25" spans="1:52" ht="15.75" thickBot="1" x14ac:dyDescent="0.3">
      <c r="P25" s="107" t="s">
        <v>1</v>
      </c>
      <c r="AG25" s="289">
        <v>1000</v>
      </c>
      <c r="AW25" s="289" t="s">
        <v>47</v>
      </c>
      <c r="AZ25" s="105"/>
    </row>
    <row r="26" spans="1:52" ht="20.100000000000001" customHeight="1" x14ac:dyDescent="0.25">
      <c r="A26" s="328" t="s">
        <v>2</v>
      </c>
      <c r="B26" s="330" t="s">
        <v>72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5"/>
      <c r="P26" s="326" t="s">
        <v>148</v>
      </c>
      <c r="R26" s="331" t="s">
        <v>3</v>
      </c>
      <c r="S26" s="323" t="s">
        <v>72</v>
      </c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5"/>
      <c r="AG26" s="326" t="s">
        <v>148</v>
      </c>
      <c r="AI26" s="323" t="s">
        <v>72</v>
      </c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5"/>
      <c r="AW26" s="326" t="str">
        <f>AG26</f>
        <v>D       2023/2022</v>
      </c>
      <c r="AZ26" s="105"/>
    </row>
    <row r="27" spans="1:52" ht="20.100000000000001" customHeight="1" thickBot="1" x14ac:dyDescent="0.3">
      <c r="A27" s="329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3">
        <v>2017</v>
      </c>
      <c r="J27" s="176">
        <v>2018</v>
      </c>
      <c r="K27" s="135">
        <v>2019</v>
      </c>
      <c r="L27" s="265">
        <v>2020</v>
      </c>
      <c r="M27" s="265">
        <v>2021</v>
      </c>
      <c r="N27" s="265">
        <v>2022</v>
      </c>
      <c r="O27" s="133">
        <v>2023</v>
      </c>
      <c r="P27" s="327"/>
      <c r="R27" s="332"/>
      <c r="S27" s="25">
        <v>2010</v>
      </c>
      <c r="T27" s="135">
        <v>2011</v>
      </c>
      <c r="U27" s="135">
        <v>2012</v>
      </c>
      <c r="V27" s="135">
        <v>2013</v>
      </c>
      <c r="W27" s="135">
        <v>2014</v>
      </c>
      <c r="X27" s="135">
        <v>2015</v>
      </c>
      <c r="Y27" s="135">
        <v>2016</v>
      </c>
      <c r="Z27" s="135">
        <v>2017</v>
      </c>
      <c r="AA27" s="135">
        <v>2018</v>
      </c>
      <c r="AB27" s="135">
        <v>2019</v>
      </c>
      <c r="AC27" s="135">
        <v>2020</v>
      </c>
      <c r="AD27" s="135">
        <v>2021</v>
      </c>
      <c r="AE27" s="135">
        <v>2022</v>
      </c>
      <c r="AF27" s="133">
        <v>2023</v>
      </c>
      <c r="AG27" s="327"/>
      <c r="AI27" s="25">
        <v>2010</v>
      </c>
      <c r="AJ27" s="135">
        <v>2011</v>
      </c>
      <c r="AK27" s="135">
        <v>2012</v>
      </c>
      <c r="AL27" s="135">
        <v>2013</v>
      </c>
      <c r="AM27" s="135">
        <v>2014</v>
      </c>
      <c r="AN27" s="135">
        <v>2015</v>
      </c>
      <c r="AO27" s="135">
        <v>2016</v>
      </c>
      <c r="AP27" s="135">
        <v>2017</v>
      </c>
      <c r="AQ27" s="176">
        <v>2018</v>
      </c>
      <c r="AR27" s="135">
        <v>2019</v>
      </c>
      <c r="AS27" s="135">
        <v>2020</v>
      </c>
      <c r="AT27" s="135">
        <v>2021</v>
      </c>
      <c r="AU27" s="135">
        <v>2022</v>
      </c>
      <c r="AV27" s="133">
        <v>2023</v>
      </c>
      <c r="AW27" s="327"/>
      <c r="AZ27" s="105"/>
    </row>
    <row r="28" spans="1:52" ht="3" customHeight="1" thickBot="1" x14ac:dyDescent="0.3">
      <c r="A28" s="291" t="s">
        <v>89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2"/>
      <c r="R28" s="291"/>
      <c r="S28" s="293">
        <v>2010</v>
      </c>
      <c r="T28" s="293">
        <v>2011</v>
      </c>
      <c r="U28" s="293">
        <v>2012</v>
      </c>
      <c r="V28" s="293"/>
      <c r="W28" s="293"/>
      <c r="X28" s="293"/>
      <c r="Y28" s="293"/>
      <c r="Z28" s="293"/>
      <c r="AA28" s="290"/>
      <c r="AB28" s="290"/>
      <c r="AC28" s="290"/>
      <c r="AD28" s="290"/>
      <c r="AE28" s="290"/>
      <c r="AF28" s="293"/>
      <c r="AG28" s="294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2"/>
      <c r="AZ28" s="105"/>
    </row>
    <row r="29" spans="1:52" ht="20.100000000000001" customHeight="1" x14ac:dyDescent="0.25">
      <c r="A29" s="120" t="s">
        <v>73</v>
      </c>
      <c r="B29" s="115">
        <v>85580.320000000022</v>
      </c>
      <c r="C29" s="153">
        <v>80916.799999999988</v>
      </c>
      <c r="D29" s="153">
        <v>125346.10000000003</v>
      </c>
      <c r="E29" s="153">
        <v>120157.7999999999</v>
      </c>
      <c r="F29" s="153">
        <v>101957.16000000005</v>
      </c>
      <c r="G29" s="153">
        <v>91780.269999999946</v>
      </c>
      <c r="H29" s="153">
        <v>94208.579999999958</v>
      </c>
      <c r="I29" s="153">
        <v>96265.579999999973</v>
      </c>
      <c r="J29" s="153">
        <v>124755.04</v>
      </c>
      <c r="K29" s="153">
        <v>116531.85999999993</v>
      </c>
      <c r="L29" s="153">
        <v>101982.0299999999</v>
      </c>
      <c r="M29" s="153">
        <v>106330.94999999997</v>
      </c>
      <c r="N29" s="153">
        <v>99662.009999999951</v>
      </c>
      <c r="O29" s="112">
        <v>101904.72999999995</v>
      </c>
      <c r="P29" s="61">
        <f>IF(O29="","",(O29-N29)/N29)</f>
        <v>2.2503258764297471E-2</v>
      </c>
      <c r="R29" s="109" t="s">
        <v>73</v>
      </c>
      <c r="S29" s="39">
        <v>23270.865999999998</v>
      </c>
      <c r="T29" s="153">
        <v>22495.121000000003</v>
      </c>
      <c r="U29" s="153">
        <v>24799.759999999984</v>
      </c>
      <c r="V29" s="153">
        <v>25615.480000000018</v>
      </c>
      <c r="W29" s="153">
        <v>29400.613000000012</v>
      </c>
      <c r="X29" s="153">
        <v>25803.076000000012</v>
      </c>
      <c r="Y29" s="153">
        <v>26846.136999999999</v>
      </c>
      <c r="Z29" s="153">
        <v>26379.177</v>
      </c>
      <c r="AA29" s="153">
        <v>31298.861000000001</v>
      </c>
      <c r="AB29" s="153">
        <v>31619.378999999994</v>
      </c>
      <c r="AC29" s="153">
        <v>28181.773000000012</v>
      </c>
      <c r="AD29" s="153">
        <v>29969.556000000044</v>
      </c>
      <c r="AE29" s="153">
        <v>128659.4999999998</v>
      </c>
      <c r="AF29" s="112">
        <v>136132.38999999993</v>
      </c>
      <c r="AG29" s="61">
        <f>(AF29-AE29)/AE29</f>
        <v>5.8082691134351855E-2</v>
      </c>
      <c r="AI29" s="197">
        <f t="shared" ref="AI29:AI38" si="40">(S29/B29)*10</f>
        <v>2.7191842704023532</v>
      </c>
      <c r="AJ29" s="156">
        <f t="shared" ref="AJ29:AJ38" si="41">(T29/C29)*10</f>
        <v>2.7800309700828514</v>
      </c>
      <c r="AK29" s="156">
        <f t="shared" ref="AK29:AK38" si="42">(U29/D29)*10</f>
        <v>1.9785027216642543</v>
      </c>
      <c r="AL29" s="156">
        <f t="shared" ref="AL29:AL38" si="43">(V29/E29)*10</f>
        <v>2.1318199900464254</v>
      </c>
      <c r="AM29" s="156">
        <f t="shared" ref="AM29:AM38" si="44">(W29/F29)*10</f>
        <v>2.8836241613634588</v>
      </c>
      <c r="AN29" s="156">
        <f t="shared" ref="AN29:AN38" si="45">(X29/G29)*10</f>
        <v>2.8113968285340656</v>
      </c>
      <c r="AO29" s="156">
        <f t="shared" ref="AO29:AO38" si="46">(Y29/H29)*10</f>
        <v>2.849648832409958</v>
      </c>
      <c r="AP29" s="156">
        <f t="shared" ref="AP29:AP38" si="47">(Z29/I29)*10</f>
        <v>2.7402501496381166</v>
      </c>
      <c r="AQ29" s="156">
        <f t="shared" ref="AQ29:AQ38" si="48">(AA29/J29)*10</f>
        <v>2.5088253749107055</v>
      </c>
      <c r="AR29" s="156">
        <f t="shared" ref="AR29:AR38" si="49">(AB29/K29)*10</f>
        <v>2.713367743379365</v>
      </c>
      <c r="AS29" s="156">
        <f t="shared" ref="AS29:AT38" si="50">(AC29/L29)*10</f>
        <v>2.7634057686437541</v>
      </c>
      <c r="AT29" s="156">
        <f t="shared" si="50"/>
        <v>2.8185167159702846</v>
      </c>
      <c r="AU29" s="156">
        <f>(AE29/N29)*10</f>
        <v>12.909583099919404</v>
      </c>
      <c r="AV29" s="156">
        <f>(AF29/O29)*10</f>
        <v>13.358790117004382</v>
      </c>
      <c r="AW29" s="61">
        <f t="shared" ref="AW29" si="51">IF(AV29="","",(AV29-AU29)/AU29)</f>
        <v>3.479639997729924E-2</v>
      </c>
      <c r="AZ29" s="105"/>
    </row>
    <row r="30" spans="1:52" ht="20.100000000000001" customHeight="1" x14ac:dyDescent="0.25">
      <c r="A30" s="121" t="s">
        <v>74</v>
      </c>
      <c r="B30" s="117">
        <v>88844.739999999976</v>
      </c>
      <c r="C30" s="154">
        <v>127722.29999999996</v>
      </c>
      <c r="D30" s="154">
        <v>128469.03999999996</v>
      </c>
      <c r="E30" s="154">
        <v>149512.51999999999</v>
      </c>
      <c r="F30" s="154">
        <v>109776.64999999998</v>
      </c>
      <c r="G30" s="154">
        <v>98756.11</v>
      </c>
      <c r="H30" s="154">
        <v>114532.42999999993</v>
      </c>
      <c r="I30" s="154">
        <v>102519.81000000003</v>
      </c>
      <c r="J30" s="154">
        <v>148191.60999999999</v>
      </c>
      <c r="K30" s="154">
        <v>114647.40999999992</v>
      </c>
      <c r="L30" s="154">
        <v>104015.04000000004</v>
      </c>
      <c r="M30" s="154">
        <v>110889.24999999993</v>
      </c>
      <c r="N30" s="154">
        <v>107954.54000000001</v>
      </c>
      <c r="O30" s="119">
        <v>102475.06999999999</v>
      </c>
      <c r="P30" s="52">
        <f t="shared" ref="P30:P45" si="52">IF(O30="","",(O30-N30)/N30)</f>
        <v>-5.0757198354048058E-2</v>
      </c>
      <c r="R30" s="109" t="s">
        <v>74</v>
      </c>
      <c r="S30" s="19">
        <v>24769.378999999986</v>
      </c>
      <c r="T30" s="154">
        <v>26090.180999999997</v>
      </c>
      <c r="U30" s="154">
        <v>26845.964000000011</v>
      </c>
      <c r="V30" s="154">
        <v>29407.368999999981</v>
      </c>
      <c r="W30" s="154">
        <v>29868.044999999998</v>
      </c>
      <c r="X30" s="154">
        <v>27835.92599999997</v>
      </c>
      <c r="Y30" s="154">
        <v>29206.410000000018</v>
      </c>
      <c r="Z30" s="154">
        <v>26234.001999999982</v>
      </c>
      <c r="AA30" s="154">
        <v>31644.39</v>
      </c>
      <c r="AB30" s="154">
        <v>32055.040000000023</v>
      </c>
      <c r="AC30" s="154">
        <v>26905.675000000007</v>
      </c>
      <c r="AD30" s="154">
        <v>29964.09199999999</v>
      </c>
      <c r="AE30" s="154">
        <v>139222.91999999995</v>
      </c>
      <c r="AF30" s="119">
        <v>127037.36999999995</v>
      </c>
      <c r="AG30" s="52">
        <f t="shared" ref="AG30:AG40" si="53">(AF30-AE30)/AE30</f>
        <v>-8.7525459170084974E-2</v>
      </c>
      <c r="AI30" s="198">
        <f t="shared" si="40"/>
        <v>2.7879398375187985</v>
      </c>
      <c r="AJ30" s="157">
        <f t="shared" si="41"/>
        <v>2.0427271510143492</v>
      </c>
      <c r="AK30" s="157">
        <f t="shared" si="42"/>
        <v>2.0896835533292704</v>
      </c>
      <c r="AL30" s="157">
        <f t="shared" si="43"/>
        <v>1.9668833753855519</v>
      </c>
      <c r="AM30" s="157">
        <f t="shared" si="44"/>
        <v>2.7208012815111413</v>
      </c>
      <c r="AN30" s="157">
        <f t="shared" si="45"/>
        <v>2.8186535496385967</v>
      </c>
      <c r="AO30" s="157">
        <f t="shared" si="46"/>
        <v>2.5500559099287456</v>
      </c>
      <c r="AP30" s="157">
        <f t="shared" si="47"/>
        <v>2.5589202711163801</v>
      </c>
      <c r="AQ30" s="157">
        <f t="shared" si="48"/>
        <v>2.135369876877645</v>
      </c>
      <c r="AR30" s="157">
        <f t="shared" si="49"/>
        <v>2.795967218099392</v>
      </c>
      <c r="AS30" s="157">
        <f t="shared" si="50"/>
        <v>2.5867100565456687</v>
      </c>
      <c r="AT30" s="157">
        <f t="shared" si="50"/>
        <v>2.702163825618805</v>
      </c>
      <c r="AU30" s="157">
        <f t="shared" ref="AU30:AU38" si="54">(AE30/N30)*10</f>
        <v>12.89643955687273</v>
      </c>
      <c r="AV30" s="157">
        <f t="shared" ref="AV30" si="55">(AF30/O30)*10</f>
        <v>12.39690492526621</v>
      </c>
      <c r="AW30" s="52">
        <f t="shared" ref="AW30" si="56">IF(AV30="","",(AV30-AU30)/AU30)</f>
        <v>-3.8734305651074843E-2</v>
      </c>
      <c r="AZ30" s="105"/>
    </row>
    <row r="31" spans="1:52" ht="20.100000000000001" customHeight="1" x14ac:dyDescent="0.25">
      <c r="A31" s="121" t="s">
        <v>75</v>
      </c>
      <c r="B31" s="117">
        <v>163017.80000000002</v>
      </c>
      <c r="C31" s="154">
        <v>124161.32999999994</v>
      </c>
      <c r="D31" s="154">
        <v>181017.38999999993</v>
      </c>
      <c r="E31" s="154">
        <v>128321.88000000003</v>
      </c>
      <c r="F31" s="154">
        <v>109180.21999999993</v>
      </c>
      <c r="G31" s="154">
        <v>128703.72000000002</v>
      </c>
      <c r="H31" s="154">
        <v>167047.14999999997</v>
      </c>
      <c r="I31" s="154">
        <v>131035.77999999998</v>
      </c>
      <c r="J31" s="154">
        <v>136350.32999999999</v>
      </c>
      <c r="K31" s="154">
        <v>131403.34</v>
      </c>
      <c r="L31" s="154">
        <v>117972.88000000002</v>
      </c>
      <c r="M31" s="154">
        <v>154297.81000000003</v>
      </c>
      <c r="N31" s="154">
        <v>140955.29999999987</v>
      </c>
      <c r="O31" s="119">
        <v>139710.09999999989</v>
      </c>
      <c r="P31" s="52">
        <f t="shared" si="52"/>
        <v>-8.8340062416949472E-3</v>
      </c>
      <c r="R31" s="109" t="s">
        <v>75</v>
      </c>
      <c r="S31" s="19">
        <v>34176.324999999983</v>
      </c>
      <c r="T31" s="154">
        <v>30181.553999999996</v>
      </c>
      <c r="U31" s="154">
        <v>34669.633000000002</v>
      </c>
      <c r="V31" s="154">
        <v>29423.860999999994</v>
      </c>
      <c r="W31" s="154">
        <v>29544.088000000018</v>
      </c>
      <c r="X31" s="154">
        <v>34831.201999999983</v>
      </c>
      <c r="Y31" s="154">
        <v>34959.243999999999</v>
      </c>
      <c r="Z31" s="154">
        <v>36752.83499999997</v>
      </c>
      <c r="AA31" s="154">
        <v>36699.917000000001</v>
      </c>
      <c r="AB31" s="154">
        <v>35665.698999999964</v>
      </c>
      <c r="AC31" s="154">
        <v>30966.271999999997</v>
      </c>
      <c r="AD31" s="154">
        <v>41575.407999999974</v>
      </c>
      <c r="AE31" s="154">
        <v>144818.48000000007</v>
      </c>
      <c r="AF31" s="119">
        <v>150679.64000000007</v>
      </c>
      <c r="AG31" s="52">
        <f t="shared" si="53"/>
        <v>4.0472459039757915E-2</v>
      </c>
      <c r="AI31" s="198">
        <f t="shared" si="40"/>
        <v>2.0964781146598703</v>
      </c>
      <c r="AJ31" s="157">
        <f t="shared" si="41"/>
        <v>2.4308336581123937</v>
      </c>
      <c r="AK31" s="157">
        <f t="shared" si="42"/>
        <v>1.9152653234034593</v>
      </c>
      <c r="AL31" s="157">
        <f t="shared" si="43"/>
        <v>2.2929730300085991</v>
      </c>
      <c r="AM31" s="157">
        <f t="shared" si="44"/>
        <v>2.7059927155303445</v>
      </c>
      <c r="AN31" s="157">
        <f t="shared" si="45"/>
        <v>2.7063088774745574</v>
      </c>
      <c r="AO31" s="157">
        <f t="shared" si="46"/>
        <v>2.0927770392969895</v>
      </c>
      <c r="AP31" s="157">
        <f t="shared" si="47"/>
        <v>2.8047938509619263</v>
      </c>
      <c r="AQ31" s="157">
        <f t="shared" si="48"/>
        <v>2.691589892008329</v>
      </c>
      <c r="AR31" s="157">
        <f t="shared" si="49"/>
        <v>2.7142155595131729</v>
      </c>
      <c r="AS31" s="157">
        <f t="shared" si="50"/>
        <v>2.6248636127218381</v>
      </c>
      <c r="AT31" s="157">
        <f t="shared" si="50"/>
        <v>2.6944911272557897</v>
      </c>
      <c r="AU31" s="157">
        <f t="shared" si="54"/>
        <v>10.274071283591336</v>
      </c>
      <c r="AV31" s="157">
        <f t="shared" ref="AV31" si="57">(AF31/O31)*10</f>
        <v>10.785164422615129</v>
      </c>
      <c r="AW31" s="52">
        <f t="shared" ref="AW31" si="58">IF(AV31="","",(AV31-AU31)/AU31)</f>
        <v>4.9745921058583303E-2</v>
      </c>
      <c r="AZ31" s="105"/>
    </row>
    <row r="32" spans="1:52" ht="20.100000000000001" customHeight="1" x14ac:dyDescent="0.25">
      <c r="A32" s="121" t="s">
        <v>76</v>
      </c>
      <c r="B32" s="117">
        <v>129054.22999999992</v>
      </c>
      <c r="C32" s="154">
        <v>143928.69999999998</v>
      </c>
      <c r="D32" s="154">
        <v>130551.29999999993</v>
      </c>
      <c r="E32" s="154">
        <v>168057.08999999997</v>
      </c>
      <c r="F32" s="154">
        <v>116200.55999999991</v>
      </c>
      <c r="G32" s="154">
        <v>126285.80000000003</v>
      </c>
      <c r="H32" s="154">
        <v>162799.5</v>
      </c>
      <c r="I32" s="154">
        <v>135156.71</v>
      </c>
      <c r="J32" s="154">
        <v>164204.01</v>
      </c>
      <c r="K32" s="154">
        <v>132405.87000000008</v>
      </c>
      <c r="L32" s="154">
        <v>104241.91999999998</v>
      </c>
      <c r="M32" s="154">
        <v>136765.19999999995</v>
      </c>
      <c r="N32" s="154">
        <v>133318.4399999998</v>
      </c>
      <c r="O32" s="119">
        <v>115661.54000000004</v>
      </c>
      <c r="P32" s="52">
        <f t="shared" si="52"/>
        <v>-0.13244154372043199</v>
      </c>
      <c r="R32" s="109" t="s">
        <v>76</v>
      </c>
      <c r="S32" s="19">
        <v>29571.834999999992</v>
      </c>
      <c r="T32" s="154">
        <v>27556.182000000004</v>
      </c>
      <c r="U32" s="154">
        <v>27462.67</v>
      </c>
      <c r="V32" s="154">
        <v>33693.252999999975</v>
      </c>
      <c r="W32" s="154">
        <v>31434.276000000013</v>
      </c>
      <c r="X32" s="154">
        <v>35272.59899999998</v>
      </c>
      <c r="Y32" s="154">
        <v>32738.878999999994</v>
      </c>
      <c r="Z32" s="154">
        <v>32002.925999999999</v>
      </c>
      <c r="AA32" s="154">
        <v>37177.171999999999</v>
      </c>
      <c r="AB32" s="154">
        <v>34138.758999999991</v>
      </c>
      <c r="AC32" s="154">
        <v>27197.232999999986</v>
      </c>
      <c r="AD32" s="154">
        <v>36264.787000000062</v>
      </c>
      <c r="AE32" s="154">
        <v>130088.77</v>
      </c>
      <c r="AF32" s="119">
        <v>125298.87</v>
      </c>
      <c r="AG32" s="52">
        <f t="shared" si="53"/>
        <v>-3.6820242054713938E-2</v>
      </c>
      <c r="AI32" s="198">
        <f t="shared" si="40"/>
        <v>2.2914270225780289</v>
      </c>
      <c r="AJ32" s="157">
        <f t="shared" si="41"/>
        <v>1.9145717289185553</v>
      </c>
      <c r="AK32" s="157">
        <f t="shared" si="42"/>
        <v>2.1035922277296368</v>
      </c>
      <c r="AL32" s="157">
        <f t="shared" si="43"/>
        <v>2.004869476200021</v>
      </c>
      <c r="AM32" s="157">
        <f t="shared" si="44"/>
        <v>2.7051742263548508</v>
      </c>
      <c r="AN32" s="157">
        <f t="shared" si="45"/>
        <v>2.7930772105810764</v>
      </c>
      <c r="AO32" s="157">
        <f t="shared" si="46"/>
        <v>2.0109938298336294</v>
      </c>
      <c r="AP32" s="157">
        <f t="shared" si="47"/>
        <v>2.3678384891138591</v>
      </c>
      <c r="AQ32" s="157">
        <f t="shared" si="48"/>
        <v>2.2640842936783332</v>
      </c>
      <c r="AR32" s="157">
        <f t="shared" si="49"/>
        <v>2.578341806144997</v>
      </c>
      <c r="AS32" s="157">
        <f t="shared" si="50"/>
        <v>2.6090495071464521</v>
      </c>
      <c r="AT32" s="157">
        <f t="shared" si="50"/>
        <v>2.6516092544009791</v>
      </c>
      <c r="AU32" s="157">
        <f t="shared" si="54"/>
        <v>9.7577476904170339</v>
      </c>
      <c r="AV32" s="157">
        <f t="shared" ref="AV32" si="59">(AF32/O32)*10</f>
        <v>10.833235490379945</v>
      </c>
      <c r="AW32" s="52">
        <f t="shared" ref="AW32" si="60">IF(AV32="","",(AV32-AU32)/AU32)</f>
        <v>0.11021885726960684</v>
      </c>
      <c r="AZ32" s="105"/>
    </row>
    <row r="33" spans="1:52" ht="20.100000000000001" customHeight="1" x14ac:dyDescent="0.25">
      <c r="A33" s="121" t="s">
        <v>77</v>
      </c>
      <c r="B33" s="117">
        <v>118132.11000000003</v>
      </c>
      <c r="C33" s="154">
        <v>147173.66999999995</v>
      </c>
      <c r="D33" s="154">
        <v>167545.44000000024</v>
      </c>
      <c r="E33" s="154">
        <v>131905.74000000005</v>
      </c>
      <c r="F33" s="154">
        <v>115807.50000000003</v>
      </c>
      <c r="G33" s="154">
        <v>114798.86000000002</v>
      </c>
      <c r="H33" s="154">
        <v>138304.09999999992</v>
      </c>
      <c r="I33" s="154">
        <v>134536.19999999998</v>
      </c>
      <c r="J33" s="154">
        <v>144042.04</v>
      </c>
      <c r="K33" s="154">
        <v>143487.67999999993</v>
      </c>
      <c r="L33" s="154">
        <v>113189.59999999996</v>
      </c>
      <c r="M33" s="154">
        <v>129682.74999999996</v>
      </c>
      <c r="N33" s="154">
        <v>130927.88999999997</v>
      </c>
      <c r="O33" s="119">
        <v>128457.44000000003</v>
      </c>
      <c r="P33" s="52">
        <f t="shared" si="52"/>
        <v>-1.8868783419636104E-2</v>
      </c>
      <c r="R33" s="109" t="s">
        <v>77</v>
      </c>
      <c r="S33" s="19">
        <v>29004.790999999972</v>
      </c>
      <c r="T33" s="154">
        <v>32396.498</v>
      </c>
      <c r="U33" s="154">
        <v>31705.719999999998</v>
      </c>
      <c r="V33" s="154">
        <v>31122.389999999996</v>
      </c>
      <c r="W33" s="154">
        <v>31058.100000000006</v>
      </c>
      <c r="X33" s="154">
        <v>31539.86900000001</v>
      </c>
      <c r="Y33" s="154">
        <v>33068.363999999994</v>
      </c>
      <c r="Z33" s="154">
        <v>35573.933999999957</v>
      </c>
      <c r="AA33" s="154">
        <v>34606.108999999997</v>
      </c>
      <c r="AB33" s="154">
        <v>36493.042000000009</v>
      </c>
      <c r="AC33" s="154">
        <v>28939.759999999998</v>
      </c>
      <c r="AD33" s="154">
        <v>35107.968000000023</v>
      </c>
      <c r="AE33" s="154">
        <v>147437.25999999975</v>
      </c>
      <c r="AF33" s="119">
        <v>153255.71</v>
      </c>
      <c r="AG33" s="52">
        <f t="shared" si="53"/>
        <v>3.9463904850105425E-2</v>
      </c>
      <c r="AI33" s="198">
        <f t="shared" si="40"/>
        <v>2.4552842575993914</v>
      </c>
      <c r="AJ33" s="157">
        <f t="shared" si="41"/>
        <v>2.2012427902355096</v>
      </c>
      <c r="AK33" s="157">
        <f t="shared" si="42"/>
        <v>1.8923654382954234</v>
      </c>
      <c r="AL33" s="157">
        <f t="shared" si="43"/>
        <v>2.3594416740317734</v>
      </c>
      <c r="AM33" s="157">
        <f t="shared" si="44"/>
        <v>2.6818729356906932</v>
      </c>
      <c r="AN33" s="157">
        <f t="shared" si="45"/>
        <v>2.7474026310017368</v>
      </c>
      <c r="AO33" s="157">
        <f t="shared" si="46"/>
        <v>2.3909894211379137</v>
      </c>
      <c r="AP33" s="157">
        <f t="shared" si="47"/>
        <v>2.6441904855347453</v>
      </c>
      <c r="AQ33" s="157">
        <f t="shared" si="48"/>
        <v>2.4025006171809284</v>
      </c>
      <c r="AR33" s="157">
        <f t="shared" si="49"/>
        <v>2.5432874794546838</v>
      </c>
      <c r="AS33" s="157">
        <f t="shared" si="50"/>
        <v>2.5567507968930014</v>
      </c>
      <c r="AT33" s="157">
        <f t="shared" si="50"/>
        <v>2.7072195800906469</v>
      </c>
      <c r="AU33" s="157">
        <f t="shared" si="54"/>
        <v>11.260951352687329</v>
      </c>
      <c r="AV33" s="157">
        <f t="shared" ref="AV33" si="61">(AF33/O33)*10</f>
        <v>11.930465841449118</v>
      </c>
      <c r="AW33" s="52">
        <f t="shared" ref="AW33" si="62">IF(AV33="","",(AV33-AU33)/AU33)</f>
        <v>5.9454522783460549E-2</v>
      </c>
      <c r="AZ33" s="105"/>
    </row>
    <row r="34" spans="1:52" ht="20.100000000000001" customHeight="1" x14ac:dyDescent="0.25">
      <c r="A34" s="121" t="s">
        <v>78</v>
      </c>
      <c r="B34" s="117">
        <v>135211.27999999997</v>
      </c>
      <c r="C34" s="154">
        <v>175317.34000000005</v>
      </c>
      <c r="D34" s="154">
        <v>118154.39000000004</v>
      </c>
      <c r="E34" s="154">
        <v>152399.24000000002</v>
      </c>
      <c r="F34" s="154">
        <v>114737.72999999998</v>
      </c>
      <c r="G34" s="154">
        <v>115427.66999999995</v>
      </c>
      <c r="H34" s="154">
        <v>126613.06000000001</v>
      </c>
      <c r="I34" s="154">
        <v>156897.32000000004</v>
      </c>
      <c r="J34" s="154">
        <v>146611.98000000001</v>
      </c>
      <c r="K34" s="154">
        <v>114891.16999999987</v>
      </c>
      <c r="L34" s="154">
        <v>131146.98999999996</v>
      </c>
      <c r="M34" s="154">
        <v>136351.87999999995</v>
      </c>
      <c r="N34" s="154">
        <v>121947.13</v>
      </c>
      <c r="O34" s="119"/>
      <c r="P34" s="52" t="str">
        <f t="shared" si="52"/>
        <v/>
      </c>
      <c r="R34" s="109" t="s">
        <v>78</v>
      </c>
      <c r="S34" s="19">
        <v>28421.635000000002</v>
      </c>
      <c r="T34" s="154">
        <v>31101.468000000008</v>
      </c>
      <c r="U34" s="154">
        <v>27821.58</v>
      </c>
      <c r="V34" s="154">
        <v>30041.770000000019</v>
      </c>
      <c r="W34" s="154">
        <v>29496.788000000015</v>
      </c>
      <c r="X34" s="154">
        <v>31068.588000000022</v>
      </c>
      <c r="Y34" s="154">
        <v>31963.873999999989</v>
      </c>
      <c r="Z34" s="154">
        <v>36419.877999999997</v>
      </c>
      <c r="AA34" s="154">
        <v>35474.750999999997</v>
      </c>
      <c r="AB34" s="154">
        <v>29960.277999999991</v>
      </c>
      <c r="AC34" s="154">
        <v>34243.893000000018</v>
      </c>
      <c r="AD34" s="154">
        <v>37052.935999999958</v>
      </c>
      <c r="AE34" s="154">
        <v>133743.93</v>
      </c>
      <c r="AF34" s="119"/>
      <c r="AG34" s="52">
        <f t="shared" si="53"/>
        <v>-1</v>
      </c>
      <c r="AI34" s="198">
        <f t="shared" si="40"/>
        <v>2.1020165625234823</v>
      </c>
      <c r="AJ34" s="157">
        <f t="shared" si="41"/>
        <v>1.7740098041642658</v>
      </c>
      <c r="AK34" s="157">
        <f t="shared" si="42"/>
        <v>2.354680177351006</v>
      </c>
      <c r="AL34" s="157">
        <f t="shared" si="43"/>
        <v>1.9712545810595916</v>
      </c>
      <c r="AM34" s="157">
        <f t="shared" si="44"/>
        <v>2.5708010782503732</v>
      </c>
      <c r="AN34" s="157">
        <f t="shared" si="45"/>
        <v>2.691606613908089</v>
      </c>
      <c r="AO34" s="157">
        <f t="shared" si="46"/>
        <v>2.5245321454200687</v>
      </c>
      <c r="AP34" s="157">
        <f t="shared" si="47"/>
        <v>2.3212555829506831</v>
      </c>
      <c r="AQ34" s="157">
        <f t="shared" si="48"/>
        <v>2.4196352167128494</v>
      </c>
      <c r="AR34" s="157">
        <f t="shared" si="49"/>
        <v>2.6077093653063175</v>
      </c>
      <c r="AS34" s="157">
        <f t="shared" si="50"/>
        <v>2.6111078111666934</v>
      </c>
      <c r="AT34" s="157">
        <f t="shared" si="50"/>
        <v>2.7174495870537294</v>
      </c>
      <c r="AU34" s="157">
        <f t="shared" si="54"/>
        <v>10.967370039786912</v>
      </c>
      <c r="AV34" s="157"/>
      <c r="AW34" s="52" t="str">
        <f t="shared" ref="AW34" si="63">IF(AV34="","",(AV34-AU34)/AU34)</f>
        <v/>
      </c>
      <c r="AZ34" s="105"/>
    </row>
    <row r="35" spans="1:52" ht="20.100000000000001" customHeight="1" x14ac:dyDescent="0.25">
      <c r="A35" s="121" t="s">
        <v>79</v>
      </c>
      <c r="B35" s="117">
        <v>127394.07999999993</v>
      </c>
      <c r="C35" s="154">
        <v>153173.20000000004</v>
      </c>
      <c r="D35" s="154">
        <v>157184.51</v>
      </c>
      <c r="E35" s="154">
        <v>153334.56</v>
      </c>
      <c r="F35" s="154">
        <v>127866.06000000003</v>
      </c>
      <c r="G35" s="154">
        <v>125620.06999999993</v>
      </c>
      <c r="H35" s="154">
        <v>136980</v>
      </c>
      <c r="I35" s="154">
        <v>143925.01</v>
      </c>
      <c r="J35" s="154">
        <v>137723</v>
      </c>
      <c r="K35" s="154">
        <v>141500.09</v>
      </c>
      <c r="L35" s="154">
        <v>149245.17000000007</v>
      </c>
      <c r="M35" s="154">
        <v>119980.09000000004</v>
      </c>
      <c r="N35" s="154">
        <v>131182.37000000005</v>
      </c>
      <c r="O35" s="119"/>
      <c r="P35" s="52" t="str">
        <f t="shared" si="52"/>
        <v/>
      </c>
      <c r="R35" s="109" t="s">
        <v>79</v>
      </c>
      <c r="S35" s="19">
        <v>32779.412000000004</v>
      </c>
      <c r="T35" s="154">
        <v>32399.374999999993</v>
      </c>
      <c r="U35" s="154">
        <v>32672.658999999996</v>
      </c>
      <c r="V35" s="154">
        <v>33859.816999999988</v>
      </c>
      <c r="W35" s="154">
        <v>36267.96699999999</v>
      </c>
      <c r="X35" s="154">
        <v>36630.704999999973</v>
      </c>
      <c r="Y35" s="154">
        <v>36275.366999999962</v>
      </c>
      <c r="Z35" s="154">
        <v>35138.28200000005</v>
      </c>
      <c r="AA35" s="154">
        <v>35499.514000000003</v>
      </c>
      <c r="AB35" s="154">
        <v>41925.194999999985</v>
      </c>
      <c r="AC35" s="154">
        <v>39852.698999999964</v>
      </c>
      <c r="AD35" s="154">
        <v>35007.287999999979</v>
      </c>
      <c r="AE35" s="154">
        <v>166057.73999999987</v>
      </c>
      <c r="AF35" s="119"/>
      <c r="AG35" s="52">
        <f t="shared" si="53"/>
        <v>-1</v>
      </c>
      <c r="AI35" s="198">
        <f t="shared" si="40"/>
        <v>2.5730718413288924</v>
      </c>
      <c r="AJ35" s="157">
        <f t="shared" si="41"/>
        <v>2.1152117341675951</v>
      </c>
      <c r="AK35" s="157">
        <f t="shared" si="42"/>
        <v>2.0786182429808124</v>
      </c>
      <c r="AL35" s="157">
        <f t="shared" si="43"/>
        <v>2.2082312689324564</v>
      </c>
      <c r="AM35" s="157">
        <f t="shared" si="44"/>
        <v>2.8364029516511247</v>
      </c>
      <c r="AN35" s="157">
        <f t="shared" si="45"/>
        <v>2.9159914494554884</v>
      </c>
      <c r="AO35" s="157">
        <f t="shared" si="46"/>
        <v>2.6482236092860245</v>
      </c>
      <c r="AP35" s="157">
        <f t="shared" si="47"/>
        <v>2.4414298807413699</v>
      </c>
      <c r="AQ35" s="157">
        <f t="shared" si="48"/>
        <v>2.5776024338708856</v>
      </c>
      <c r="AR35" s="157">
        <f t="shared" si="49"/>
        <v>2.962909422884465</v>
      </c>
      <c r="AS35" s="157">
        <f t="shared" si="50"/>
        <v>2.6702840031607016</v>
      </c>
      <c r="AT35" s="157">
        <f t="shared" si="50"/>
        <v>2.9177581046988688</v>
      </c>
      <c r="AU35" s="157">
        <f t="shared" si="54"/>
        <v>12.658540930461905</v>
      </c>
      <c r="AV35" s="157"/>
      <c r="AW35" s="52" t="str">
        <f t="shared" ref="AW35" si="64">IF(AV35="","",(AV35-AU35)/AU35)</f>
        <v/>
      </c>
      <c r="AZ35" s="105"/>
    </row>
    <row r="36" spans="1:52" ht="20.100000000000001" customHeight="1" x14ac:dyDescent="0.25">
      <c r="A36" s="121" t="s">
        <v>80</v>
      </c>
      <c r="B36" s="117">
        <v>84144.9</v>
      </c>
      <c r="C36" s="154">
        <v>93566.699999999968</v>
      </c>
      <c r="D36" s="154">
        <v>109659.02</v>
      </c>
      <c r="E36" s="154">
        <v>85683.409999999989</v>
      </c>
      <c r="F36" s="154">
        <v>75119.589999999982</v>
      </c>
      <c r="G36" s="154">
        <v>77720.049999999974</v>
      </c>
      <c r="H36" s="154">
        <v>113987.73000000001</v>
      </c>
      <c r="I36" s="154">
        <v>109779.21999999999</v>
      </c>
      <c r="J36" s="154">
        <v>115223.08</v>
      </c>
      <c r="K36" s="154">
        <v>101102.37999999996</v>
      </c>
      <c r="L36" s="154">
        <v>89495.020000000019</v>
      </c>
      <c r="M36" s="154">
        <v>89788.39</v>
      </c>
      <c r="N36" s="154">
        <v>109777.58999999998</v>
      </c>
      <c r="O36" s="119"/>
      <c r="P36" s="52" t="str">
        <f t="shared" si="52"/>
        <v/>
      </c>
      <c r="R36" s="109" t="s">
        <v>80</v>
      </c>
      <c r="S36" s="19">
        <v>21851.23599999999</v>
      </c>
      <c r="T36" s="154">
        <v>23756.94100000001</v>
      </c>
      <c r="U36" s="154">
        <v>26722.863000000001</v>
      </c>
      <c r="V36" s="154">
        <v>25745.833000000013</v>
      </c>
      <c r="W36" s="154">
        <v>21196.857</v>
      </c>
      <c r="X36" s="154">
        <v>23742.381999999994</v>
      </c>
      <c r="Y36" s="154">
        <v>27458.442999999999</v>
      </c>
      <c r="Z36" s="154">
        <v>27213.074000000004</v>
      </c>
      <c r="AA36" s="154">
        <v>30488.754000000001</v>
      </c>
      <c r="AB36" s="154">
        <v>28270.806999999997</v>
      </c>
      <c r="AC36" s="154">
        <v>25817.175000000007</v>
      </c>
      <c r="AD36" s="154">
        <v>25658.437000000005</v>
      </c>
      <c r="AE36" s="154">
        <v>142575.53000000003</v>
      </c>
      <c r="AF36" s="119"/>
      <c r="AG36" s="52">
        <f t="shared" si="53"/>
        <v>-1</v>
      </c>
      <c r="AI36" s="198">
        <f t="shared" si="40"/>
        <v>2.596858038930463</v>
      </c>
      <c r="AJ36" s="157">
        <f t="shared" si="41"/>
        <v>2.5390380338304137</v>
      </c>
      <c r="AK36" s="157">
        <f t="shared" si="42"/>
        <v>2.4369051446930676</v>
      </c>
      <c r="AL36" s="157">
        <f t="shared" si="43"/>
        <v>3.0047628823362675</v>
      </c>
      <c r="AM36" s="157">
        <f t="shared" si="44"/>
        <v>2.8217482283915563</v>
      </c>
      <c r="AN36" s="157">
        <f t="shared" si="45"/>
        <v>3.0548593316653818</v>
      </c>
      <c r="AO36" s="157">
        <f t="shared" si="46"/>
        <v>2.4088946240090925</v>
      </c>
      <c r="AP36" s="157">
        <f t="shared" si="47"/>
        <v>2.4788911781300693</v>
      </c>
      <c r="AQ36" s="157">
        <f t="shared" si="48"/>
        <v>2.6460630977752024</v>
      </c>
      <c r="AR36" s="157">
        <f t="shared" si="49"/>
        <v>2.7962553403787336</v>
      </c>
      <c r="AS36" s="157">
        <f t="shared" si="50"/>
        <v>2.8847610738564002</v>
      </c>
      <c r="AT36" s="157">
        <f t="shared" si="50"/>
        <v>2.8576564297455391</v>
      </c>
      <c r="AU36" s="157">
        <f t="shared" si="54"/>
        <v>12.98767170968137</v>
      </c>
      <c r="AV36" s="157"/>
      <c r="AW36" s="52" t="str">
        <f t="shared" ref="AW36" si="65">IF(AV36="","",(AV36-AU36)/AU36)</f>
        <v/>
      </c>
      <c r="AZ36" s="105"/>
    </row>
    <row r="37" spans="1:52" ht="20.100000000000001" customHeight="1" x14ac:dyDescent="0.25">
      <c r="A37" s="121" t="s">
        <v>81</v>
      </c>
      <c r="B37" s="117">
        <v>138558.80000000005</v>
      </c>
      <c r="C37" s="154">
        <v>155834.77000000008</v>
      </c>
      <c r="D37" s="154">
        <v>166910.12999999986</v>
      </c>
      <c r="E37" s="154">
        <v>141021.50999999992</v>
      </c>
      <c r="F37" s="154">
        <v>123949.06000000001</v>
      </c>
      <c r="G37" s="154">
        <v>108934.93999999996</v>
      </c>
      <c r="H37" s="154">
        <v>146959.93000000008</v>
      </c>
      <c r="I37" s="154">
        <v>147602.30999999997</v>
      </c>
      <c r="J37" s="154">
        <v>117229.17</v>
      </c>
      <c r="K37" s="154">
        <v>135705.82999999984</v>
      </c>
      <c r="L37" s="154">
        <v>125178.3499999999</v>
      </c>
      <c r="M37" s="154">
        <v>127375.36999999985</v>
      </c>
      <c r="N37" s="154">
        <v>120071.46000000012</v>
      </c>
      <c r="O37" s="119"/>
      <c r="P37" s="52" t="str">
        <f t="shared" si="52"/>
        <v/>
      </c>
      <c r="R37" s="109" t="s">
        <v>81</v>
      </c>
      <c r="S37" s="19">
        <v>36869.314999999995</v>
      </c>
      <c r="T37" s="154">
        <v>38144.778000000013</v>
      </c>
      <c r="U37" s="154">
        <v>35747.971000000005</v>
      </c>
      <c r="V37" s="154">
        <v>35405.063999999991</v>
      </c>
      <c r="W37" s="154">
        <v>39468.506000000016</v>
      </c>
      <c r="X37" s="154">
        <v>36656.012999999941</v>
      </c>
      <c r="Y37" s="154">
        <v>39730.441999999974</v>
      </c>
      <c r="Z37" s="154">
        <v>38905.268000000018</v>
      </c>
      <c r="AA37" s="154">
        <v>37110.972999999998</v>
      </c>
      <c r="AB37" s="154">
        <v>44437.182000000023</v>
      </c>
      <c r="AC37" s="154">
        <v>35516.305999999968</v>
      </c>
      <c r="AD37" s="154">
        <v>38379.319000000003</v>
      </c>
      <c r="AE37" s="154">
        <v>184217.21000000008</v>
      </c>
      <c r="AF37" s="119"/>
      <c r="AG37" s="52">
        <f t="shared" si="53"/>
        <v>-1</v>
      </c>
      <c r="AI37" s="198">
        <f t="shared" si="40"/>
        <v>2.6609147163514684</v>
      </c>
      <c r="AJ37" s="157">
        <f t="shared" si="41"/>
        <v>2.4477706740286518</v>
      </c>
      <c r="AK37" s="157">
        <f t="shared" si="42"/>
        <v>2.1417496349682335</v>
      </c>
      <c r="AL37" s="157">
        <f t="shared" si="43"/>
        <v>2.5106144445623939</v>
      </c>
      <c r="AM37" s="157">
        <f t="shared" si="44"/>
        <v>3.1842521435822113</v>
      </c>
      <c r="AN37" s="157">
        <f t="shared" si="45"/>
        <v>3.3649454435831103</v>
      </c>
      <c r="AO37" s="157">
        <f t="shared" si="46"/>
        <v>2.7034880868546924</v>
      </c>
      <c r="AP37" s="157">
        <f t="shared" si="47"/>
        <v>2.6358170139749189</v>
      </c>
      <c r="AQ37" s="157">
        <f t="shared" si="48"/>
        <v>3.1656773651131371</v>
      </c>
      <c r="AR37" s="157">
        <f t="shared" si="49"/>
        <v>3.2745226936823624</v>
      </c>
      <c r="AS37" s="157">
        <f t="shared" si="50"/>
        <v>2.8372562827357921</v>
      </c>
      <c r="AT37" s="157">
        <f t="shared" si="50"/>
        <v>3.0130879305787333</v>
      </c>
      <c r="AU37" s="157">
        <f t="shared" si="54"/>
        <v>15.342297828309899</v>
      </c>
      <c r="AV37" s="157"/>
      <c r="AW37" s="52" t="str">
        <f t="shared" ref="AW37" si="66">IF(AV37="","",(AV37-AU37)/AU37)</f>
        <v/>
      </c>
      <c r="AZ37" s="105"/>
    </row>
    <row r="38" spans="1:52" ht="20.100000000000001" customHeight="1" x14ac:dyDescent="0.25">
      <c r="A38" s="121" t="s">
        <v>82</v>
      </c>
      <c r="B38" s="117">
        <v>122092.12999999996</v>
      </c>
      <c r="C38" s="154">
        <v>129989.20999999999</v>
      </c>
      <c r="D38" s="154">
        <v>213923.46999999977</v>
      </c>
      <c r="E38" s="154">
        <v>143278.98999999987</v>
      </c>
      <c r="F38" s="154">
        <v>142422.69000000009</v>
      </c>
      <c r="G38" s="154">
        <v>143940.27999999988</v>
      </c>
      <c r="H38" s="154">
        <v>138455.72000000012</v>
      </c>
      <c r="I38" s="154">
        <v>171460.04999999996</v>
      </c>
      <c r="J38" s="154">
        <v>167779.67</v>
      </c>
      <c r="K38" s="154">
        <v>161547.5199999999</v>
      </c>
      <c r="L38" s="154">
        <v>125255.67999999998</v>
      </c>
      <c r="M38" s="154">
        <v>127232.09000000001</v>
      </c>
      <c r="N38" s="154">
        <v>129929.39999999998</v>
      </c>
      <c r="O38" s="119"/>
      <c r="P38" s="52" t="str">
        <f t="shared" si="52"/>
        <v/>
      </c>
      <c r="R38" s="109" t="s">
        <v>82</v>
      </c>
      <c r="S38" s="19">
        <v>39727.941999999974</v>
      </c>
      <c r="T38" s="154">
        <v>40734.826999999983</v>
      </c>
      <c r="U38" s="154">
        <v>48266.111999999994</v>
      </c>
      <c r="V38" s="154">
        <v>48573.176999999916</v>
      </c>
      <c r="W38" s="154">
        <v>47199.009999999987</v>
      </c>
      <c r="X38" s="154">
        <v>49361.275999999947</v>
      </c>
      <c r="Y38" s="154">
        <v>45412.628000000033</v>
      </c>
      <c r="Z38" s="154">
        <v>51801.627999999968</v>
      </c>
      <c r="AA38" s="154">
        <v>54582.834000000003</v>
      </c>
      <c r="AB38" s="154">
        <v>54939.106999999975</v>
      </c>
      <c r="AC38" s="154">
        <v>39610.614999999998</v>
      </c>
      <c r="AD38" s="154">
        <v>40227.44400000004</v>
      </c>
      <c r="AE38" s="154">
        <v>168976.55999999997</v>
      </c>
      <c r="AF38" s="119"/>
      <c r="AG38" s="52">
        <f t="shared" si="53"/>
        <v>-1</v>
      </c>
      <c r="AI38" s="198">
        <f t="shared" si="40"/>
        <v>3.2539314368583776</v>
      </c>
      <c r="AJ38" s="157">
        <f t="shared" si="41"/>
        <v>3.1337083285605001</v>
      </c>
      <c r="AK38" s="157">
        <f t="shared" si="42"/>
        <v>2.2562326611474677</v>
      </c>
      <c r="AL38" s="157">
        <f t="shared" si="43"/>
        <v>3.3901116276712977</v>
      </c>
      <c r="AM38" s="157">
        <f t="shared" si="44"/>
        <v>3.3140091652530894</v>
      </c>
      <c r="AN38" s="157">
        <f t="shared" si="45"/>
        <v>3.4292885910740196</v>
      </c>
      <c r="AO38" s="157">
        <f t="shared" si="46"/>
        <v>3.2799387414257781</v>
      </c>
      <c r="AP38" s="157">
        <f t="shared" si="47"/>
        <v>3.0212068642228891</v>
      </c>
      <c r="AQ38" s="157">
        <f t="shared" si="48"/>
        <v>3.2532448061198354</v>
      </c>
      <c r="AR38" s="157">
        <f t="shared" si="49"/>
        <v>3.4008016340950329</v>
      </c>
      <c r="AS38" s="157">
        <f t="shared" si="50"/>
        <v>3.1623807399392989</v>
      </c>
      <c r="AT38" s="157">
        <f t="shared" si="50"/>
        <v>3.1617372629813776</v>
      </c>
      <c r="AU38" s="157">
        <f t="shared" si="54"/>
        <v>13.005259779541811</v>
      </c>
      <c r="AV38" s="157"/>
      <c r="AW38" s="52" t="str">
        <f t="shared" ref="AW38" si="67">IF(AV38="","",(AV38-AU38)/AU38)</f>
        <v/>
      </c>
      <c r="AZ38" s="105"/>
    </row>
    <row r="39" spans="1:52" ht="20.100000000000001" customHeight="1" x14ac:dyDescent="0.25">
      <c r="A39" s="121" t="s">
        <v>83</v>
      </c>
      <c r="B39" s="117">
        <v>155283.11000000002</v>
      </c>
      <c r="C39" s="154">
        <v>190846.28999999995</v>
      </c>
      <c r="D39" s="154">
        <v>164476.10999999999</v>
      </c>
      <c r="E39" s="154">
        <v>155784.03000000006</v>
      </c>
      <c r="F39" s="154">
        <v>141171.96999999974</v>
      </c>
      <c r="G39" s="154">
        <v>154005.31000000008</v>
      </c>
      <c r="H39" s="154">
        <v>193124.43999999997</v>
      </c>
      <c r="I39" s="154">
        <v>201827.3900000001</v>
      </c>
      <c r="J39" s="154">
        <v>161829.70000000001</v>
      </c>
      <c r="K39" s="154">
        <v>150815.30999999974</v>
      </c>
      <c r="L39" s="154">
        <v>141955.05999999985</v>
      </c>
      <c r="M39" s="154">
        <v>153861.86999999994</v>
      </c>
      <c r="N39" s="154">
        <v>145086.54</v>
      </c>
      <c r="O39" s="119"/>
      <c r="P39" s="52" t="str">
        <f t="shared" si="52"/>
        <v/>
      </c>
      <c r="R39" s="109" t="s">
        <v>83</v>
      </c>
      <c r="S39" s="19">
        <v>50334.872000000032</v>
      </c>
      <c r="T39" s="154">
        <v>48986.57900000002</v>
      </c>
      <c r="U39" s="154">
        <v>51362.042000000016</v>
      </c>
      <c r="V39" s="154">
        <v>51289.855999999963</v>
      </c>
      <c r="W39" s="154">
        <v>48284.936000000031</v>
      </c>
      <c r="X39" s="154">
        <v>53105.856999999989</v>
      </c>
      <c r="Y39" s="154">
        <v>59549.020999999986</v>
      </c>
      <c r="Z39" s="154">
        <v>59908.970000000067</v>
      </c>
      <c r="AA39" s="154">
        <v>53697.078000000001</v>
      </c>
      <c r="AB39" s="154">
        <v>48381.740000000013</v>
      </c>
      <c r="AC39" s="154">
        <v>43825.39899999999</v>
      </c>
      <c r="AD39" s="154">
        <v>46964.612000000016</v>
      </c>
      <c r="AE39" s="154">
        <v>192380.64999999997</v>
      </c>
      <c r="AF39" s="119"/>
      <c r="AG39" s="52">
        <f t="shared" si="53"/>
        <v>-1</v>
      </c>
      <c r="AI39" s="198">
        <f t="shared" ref="AI39:AJ45" si="68">(S39/B39)*10</f>
        <v>3.2414904621629503</v>
      </c>
      <c r="AJ39" s="157">
        <f t="shared" si="68"/>
        <v>2.5668080317411479</v>
      </c>
      <c r="AK39" s="157">
        <f t="shared" ref="AK39:AT41" si="69">IF(U39="","",(U39/D39)*10)</f>
        <v>3.1227660965473962</v>
      </c>
      <c r="AL39" s="157">
        <f t="shared" si="69"/>
        <v>3.2923693141074821</v>
      </c>
      <c r="AM39" s="157">
        <f t="shared" si="69"/>
        <v>3.4202920027254784</v>
      </c>
      <c r="AN39" s="157">
        <f t="shared" si="69"/>
        <v>3.4483133730908344</v>
      </c>
      <c r="AO39" s="157">
        <f t="shared" si="69"/>
        <v>3.0834533940913951</v>
      </c>
      <c r="AP39" s="157">
        <f t="shared" si="69"/>
        <v>2.9683270442133765</v>
      </c>
      <c r="AQ39" s="157">
        <f t="shared" si="69"/>
        <v>3.3181225695901304</v>
      </c>
      <c r="AR39" s="157">
        <f t="shared" si="69"/>
        <v>3.2080125021789963</v>
      </c>
      <c r="AS39" s="157">
        <f t="shared" si="69"/>
        <v>3.0872727608300847</v>
      </c>
      <c r="AT39" s="157">
        <f t="shared" si="69"/>
        <v>3.0523879633076105</v>
      </c>
      <c r="AU39" s="157">
        <f>IF(AE39="","",(AE39/N39)*10)</f>
        <v>13.259717269431055</v>
      </c>
      <c r="AV39" s="157"/>
      <c r="AW39" s="52" t="str">
        <f t="shared" ref="AW39" si="70">IF(AV39="","",(AV39-AU39)/AU39)</f>
        <v/>
      </c>
      <c r="AZ39" s="105"/>
    </row>
    <row r="40" spans="1:52" ht="20.100000000000001" customHeight="1" thickBot="1" x14ac:dyDescent="0.3">
      <c r="A40" s="121" t="s">
        <v>84</v>
      </c>
      <c r="B40" s="117">
        <v>149645.83999999991</v>
      </c>
      <c r="C40" s="154">
        <v>159202.30000000008</v>
      </c>
      <c r="D40" s="154">
        <v>203434.65000000014</v>
      </c>
      <c r="E40" s="154">
        <v>108594.94999999985</v>
      </c>
      <c r="F40" s="154">
        <v>106301.55</v>
      </c>
      <c r="G40" s="154">
        <v>116548.94000000003</v>
      </c>
      <c r="H40" s="154">
        <v>113772.80000000005</v>
      </c>
      <c r="I40" s="154">
        <v>147624.20999999967</v>
      </c>
      <c r="J40" s="154">
        <v>117569.23</v>
      </c>
      <c r="K40" s="154">
        <v>123931.32000000007</v>
      </c>
      <c r="L40" s="154">
        <v>108069.5199999999</v>
      </c>
      <c r="M40" s="154">
        <v>116171.73000000004</v>
      </c>
      <c r="N40" s="154">
        <v>105427.49000000005</v>
      </c>
      <c r="O40" s="119"/>
      <c r="P40" s="52" t="str">
        <f t="shared" si="52"/>
        <v/>
      </c>
      <c r="R40" s="110" t="s">
        <v>84</v>
      </c>
      <c r="S40" s="19">
        <v>35379.044000000002</v>
      </c>
      <c r="T40" s="154">
        <v>37144.067999999992</v>
      </c>
      <c r="U40" s="154">
        <v>37986.12000000001</v>
      </c>
      <c r="V40" s="154">
        <v>33420.183999999987</v>
      </c>
      <c r="W40" s="154">
        <v>33733.983000000022</v>
      </c>
      <c r="X40" s="154">
        <v>36039.897999999965</v>
      </c>
      <c r="Y40" s="154">
        <v>34055.992000000013</v>
      </c>
      <c r="Z40" s="154">
        <v>36034.477999999988</v>
      </c>
      <c r="AA40" s="154">
        <v>35921.741999999998</v>
      </c>
      <c r="AB40" s="154">
        <v>37043.72399999998</v>
      </c>
      <c r="AC40" s="154">
        <v>32897.341999999997</v>
      </c>
      <c r="AD40" s="154">
        <v>33474.04300000002</v>
      </c>
      <c r="AE40" s="154">
        <v>107840.05999999992</v>
      </c>
      <c r="AF40" s="119"/>
      <c r="AG40" s="52">
        <f t="shared" si="53"/>
        <v>-1</v>
      </c>
      <c r="AI40" s="198">
        <f t="shared" si="68"/>
        <v>2.3641849315690981</v>
      </c>
      <c r="AJ40" s="157">
        <f t="shared" si="68"/>
        <v>2.3331363931299971</v>
      </c>
      <c r="AK40" s="157">
        <f t="shared" si="69"/>
        <v>1.8672394304510065</v>
      </c>
      <c r="AL40" s="157">
        <f t="shared" si="69"/>
        <v>3.0775081161693092</v>
      </c>
      <c r="AM40" s="157">
        <f t="shared" si="69"/>
        <v>3.1734234355002373</v>
      </c>
      <c r="AN40" s="157">
        <f t="shared" si="69"/>
        <v>3.0922544640903604</v>
      </c>
      <c r="AO40" s="157">
        <f t="shared" si="69"/>
        <v>2.9933333802103839</v>
      </c>
      <c r="AP40" s="157">
        <f t="shared" si="69"/>
        <v>2.4409599211403106</v>
      </c>
      <c r="AQ40" s="157">
        <f t="shared" si="69"/>
        <v>3.0553693343062638</v>
      </c>
      <c r="AR40" s="157">
        <f t="shared" si="69"/>
        <v>2.9890526462560034</v>
      </c>
      <c r="AS40" s="157">
        <f t="shared" si="69"/>
        <v>3.0440906927318663</v>
      </c>
      <c r="AT40" s="157">
        <f t="shared" si="69"/>
        <v>2.8814276072156284</v>
      </c>
      <c r="AU40" s="157">
        <f>IF(AE40="","",(AE40/N40)*10)</f>
        <v>10.228836900129167</v>
      </c>
      <c r="AV40" s="157"/>
      <c r="AW40" s="52" t="str">
        <f t="shared" ref="AW40" si="71">IF(AV40="","",(AV40-AU40)/AU40)</f>
        <v/>
      </c>
      <c r="AZ40" s="105"/>
    </row>
    <row r="41" spans="1:52" ht="20.100000000000001" customHeight="1" thickBot="1" x14ac:dyDescent="0.3">
      <c r="A41" s="35" t="str">
        <f>A19</f>
        <v>jan-maio</v>
      </c>
      <c r="B41" s="167">
        <f>SUM(B29:B33)</f>
        <v>584629.19999999995</v>
      </c>
      <c r="C41" s="168">
        <f t="shared" ref="C41:O41" si="72">SUM(C29:C33)</f>
        <v>623902.79999999981</v>
      </c>
      <c r="D41" s="168">
        <f t="shared" si="72"/>
        <v>732929.27</v>
      </c>
      <c r="E41" s="168">
        <f t="shared" si="72"/>
        <v>697955.03</v>
      </c>
      <c r="F41" s="168">
        <f t="shared" si="72"/>
        <v>552922.08999999985</v>
      </c>
      <c r="G41" s="168">
        <f t="shared" si="72"/>
        <v>560324.76</v>
      </c>
      <c r="H41" s="168">
        <f t="shared" si="72"/>
        <v>676891.75999999978</v>
      </c>
      <c r="I41" s="168">
        <f t="shared" si="72"/>
        <v>599514.07999999996</v>
      </c>
      <c r="J41" s="168">
        <f t="shared" si="72"/>
        <v>717543.03</v>
      </c>
      <c r="K41" s="168">
        <f t="shared" si="72"/>
        <v>638476.15999999992</v>
      </c>
      <c r="L41" s="168">
        <f t="shared" si="72"/>
        <v>541401.46999999986</v>
      </c>
      <c r="M41" s="168">
        <f t="shared" si="72"/>
        <v>637965.95999999985</v>
      </c>
      <c r="N41" s="168">
        <f t="shared" si="72"/>
        <v>612818.1799999997</v>
      </c>
      <c r="O41" s="169">
        <f t="shared" si="72"/>
        <v>588208.87999999989</v>
      </c>
      <c r="P41" s="61">
        <f t="shared" si="52"/>
        <v>-4.0157588014115092E-2</v>
      </c>
      <c r="R41" s="109"/>
      <c r="S41" s="167">
        <f>SUM(S29:S33)</f>
        <v>140793.19599999994</v>
      </c>
      <c r="T41" s="168">
        <f t="shared" ref="T41:AF41" si="73">SUM(T29:T33)</f>
        <v>138719.53599999999</v>
      </c>
      <c r="U41" s="168">
        <f t="shared" si="73"/>
        <v>145483.74699999997</v>
      </c>
      <c r="V41" s="168">
        <f t="shared" si="73"/>
        <v>149262.35299999994</v>
      </c>
      <c r="W41" s="168">
        <f t="shared" si="73"/>
        <v>151305.12200000003</v>
      </c>
      <c r="X41" s="168">
        <f t="shared" si="73"/>
        <v>155282.67199999996</v>
      </c>
      <c r="Y41" s="168">
        <f t="shared" si="73"/>
        <v>156819.03400000001</v>
      </c>
      <c r="Z41" s="168">
        <f t="shared" si="73"/>
        <v>156942.87399999989</v>
      </c>
      <c r="AA41" s="168">
        <f t="shared" si="73"/>
        <v>171426.44899999999</v>
      </c>
      <c r="AB41" s="168">
        <f t="shared" si="73"/>
        <v>169971.91899999999</v>
      </c>
      <c r="AC41" s="168">
        <f t="shared" si="73"/>
        <v>142190.71300000002</v>
      </c>
      <c r="AD41" s="168">
        <f t="shared" si="73"/>
        <v>172881.8110000001</v>
      </c>
      <c r="AE41" s="169">
        <f t="shared" si="73"/>
        <v>690226.92999999959</v>
      </c>
      <c r="AF41" s="167">
        <f t="shared" si="73"/>
        <v>692403.98</v>
      </c>
      <c r="AG41" s="57">
        <f t="shared" ref="AG41:AG45" si="74">IF(AF41="","",(AF41-AE41)/AE41)</f>
        <v>3.1541075918327284E-3</v>
      </c>
      <c r="AI41" s="199">
        <f t="shared" si="68"/>
        <v>2.4082477577240402</v>
      </c>
      <c r="AJ41" s="173">
        <f t="shared" si="68"/>
        <v>2.2234158269525324</v>
      </c>
      <c r="AK41" s="173">
        <f t="shared" si="69"/>
        <v>1.9849629828537201</v>
      </c>
      <c r="AL41" s="173">
        <f t="shared" si="69"/>
        <v>2.1385669073837028</v>
      </c>
      <c r="AM41" s="173">
        <f t="shared" si="69"/>
        <v>2.7364636851459503</v>
      </c>
      <c r="AN41" s="173">
        <f t="shared" si="69"/>
        <v>2.7712977024252856</v>
      </c>
      <c r="AO41" s="173">
        <f t="shared" si="69"/>
        <v>2.3167520018267038</v>
      </c>
      <c r="AP41" s="173">
        <f t="shared" si="69"/>
        <v>2.6178346636996404</v>
      </c>
      <c r="AQ41" s="173">
        <f t="shared" si="69"/>
        <v>2.3890755234567602</v>
      </c>
      <c r="AR41" s="173">
        <f t="shared" si="69"/>
        <v>2.6621498130799437</v>
      </c>
      <c r="AS41" s="173">
        <f t="shared" si="69"/>
        <v>2.6263451593509721</v>
      </c>
      <c r="AT41" s="173">
        <f t="shared" si="69"/>
        <v>2.7098908380628983</v>
      </c>
      <c r="AU41" s="173">
        <f>IF(AE41="","",(AE41/N41)*10)</f>
        <v>11.263160143192879</v>
      </c>
      <c r="AV41" s="173">
        <f>IF(AF41="","",(AF41/O41)*10)</f>
        <v>11.771396242776888</v>
      </c>
      <c r="AW41" s="61">
        <f t="shared" ref="AW41:AW42" si="75">IF(AV41="","",(AV41-AU41)/AU41)</f>
        <v>4.5123756842893832E-2</v>
      </c>
      <c r="AZ41" s="105"/>
    </row>
    <row r="42" spans="1:52" ht="20.100000000000001" customHeight="1" x14ac:dyDescent="0.25">
      <c r="A42" s="121" t="s">
        <v>85</v>
      </c>
      <c r="B42" s="117">
        <f>SUM(B29:B31)</f>
        <v>337442.86</v>
      </c>
      <c r="C42" s="154">
        <f>SUM(C29:C31)</f>
        <v>332800.42999999988</v>
      </c>
      <c r="D42" s="154">
        <f>SUM(D29:D31)</f>
        <v>434832.52999999991</v>
      </c>
      <c r="E42" s="154">
        <f t="shared" ref="E42:L42" si="76">SUM(E29:E31)</f>
        <v>397992.19999999995</v>
      </c>
      <c r="F42" s="154">
        <f t="shared" si="76"/>
        <v>320914.02999999997</v>
      </c>
      <c r="G42" s="154">
        <f t="shared" si="76"/>
        <v>319240.09999999998</v>
      </c>
      <c r="H42" s="154">
        <f t="shared" si="76"/>
        <v>375788.15999999986</v>
      </c>
      <c r="I42" s="154">
        <f t="shared" si="76"/>
        <v>329821.17</v>
      </c>
      <c r="J42" s="154">
        <f t="shared" si="76"/>
        <v>409296.98</v>
      </c>
      <c r="K42" s="154">
        <f t="shared" si="76"/>
        <v>362582.60999999987</v>
      </c>
      <c r="L42" s="154">
        <f t="shared" si="76"/>
        <v>323969.94999999995</v>
      </c>
      <c r="M42" s="154">
        <f t="shared" ref="M42:N42" si="77">SUM(M29:M31)</f>
        <v>371518.00999999989</v>
      </c>
      <c r="N42" s="154">
        <f t="shared" si="77"/>
        <v>348571.84999999986</v>
      </c>
      <c r="O42" s="154">
        <f t="shared" ref="O42" si="78">SUM(O29:O31)</f>
        <v>344089.89999999979</v>
      </c>
      <c r="P42" s="61">
        <f t="shared" si="52"/>
        <v>-1.2858037733110323E-2</v>
      </c>
      <c r="R42" s="108" t="s">
        <v>85</v>
      </c>
      <c r="S42" s="19">
        <f>SUM(S29:S31)</f>
        <v>82216.569999999963</v>
      </c>
      <c r="T42" s="154">
        <f>SUM(T29:T31)</f>
        <v>78766.856</v>
      </c>
      <c r="U42" s="154">
        <f>SUM(U29:U31)</f>
        <v>86315.356999999989</v>
      </c>
      <c r="V42" s="154">
        <f t="shared" ref="V42:AC42" si="79">SUM(V29:V31)</f>
        <v>84446.709999999992</v>
      </c>
      <c r="W42" s="154">
        <f t="shared" si="79"/>
        <v>88812.746000000028</v>
      </c>
      <c r="X42" s="154">
        <f t="shared" si="79"/>
        <v>88470.203999999969</v>
      </c>
      <c r="Y42" s="154">
        <f t="shared" si="79"/>
        <v>91011.791000000027</v>
      </c>
      <c r="Z42" s="154">
        <f t="shared" si="79"/>
        <v>89366.013999999952</v>
      </c>
      <c r="AA42" s="154">
        <f t="shared" si="79"/>
        <v>99643.168000000005</v>
      </c>
      <c r="AB42" s="154">
        <f t="shared" si="79"/>
        <v>99340.117999999988</v>
      </c>
      <c r="AC42" s="154">
        <f t="shared" si="79"/>
        <v>86053.720000000016</v>
      </c>
      <c r="AD42" s="154">
        <f t="shared" ref="AD42:AE42" si="80">SUM(AD29:AD31)</f>
        <v>101509.05600000001</v>
      </c>
      <c r="AE42" s="154">
        <f t="shared" si="80"/>
        <v>412700.89999999979</v>
      </c>
      <c r="AF42" s="154">
        <f t="shared" ref="AF42" si="81">SUM(AF29:AF31)</f>
        <v>413849.39999999997</v>
      </c>
      <c r="AG42" s="52">
        <f t="shared" si="74"/>
        <v>2.7828870739079444E-3</v>
      </c>
      <c r="AI42" s="197">
        <f t="shared" si="68"/>
        <v>2.4364590200545351</v>
      </c>
      <c r="AJ42" s="156">
        <f t="shared" si="68"/>
        <v>2.3667894900255999</v>
      </c>
      <c r="AK42" s="156">
        <f t="shared" ref="AK42:AT44" si="82">(U42/D42)*10</f>
        <v>1.9850252923809542</v>
      </c>
      <c r="AL42" s="156">
        <f t="shared" si="82"/>
        <v>2.1218182165379122</v>
      </c>
      <c r="AM42" s="156">
        <f t="shared" si="82"/>
        <v>2.7674934000236773</v>
      </c>
      <c r="AN42" s="156">
        <f t="shared" si="82"/>
        <v>2.7712747865947911</v>
      </c>
      <c r="AO42" s="156">
        <f t="shared" si="82"/>
        <v>2.4218908599994227</v>
      </c>
      <c r="AP42" s="156">
        <f t="shared" si="82"/>
        <v>2.7095293488892769</v>
      </c>
      <c r="AQ42" s="156">
        <f t="shared" si="82"/>
        <v>2.4344955587016552</v>
      </c>
      <c r="AR42" s="156">
        <f t="shared" si="82"/>
        <v>2.7397926778672597</v>
      </c>
      <c r="AS42" s="156">
        <f t="shared" si="82"/>
        <v>2.6562253690504329</v>
      </c>
      <c r="AT42" s="156">
        <f t="shared" si="82"/>
        <v>2.7322782009948869</v>
      </c>
      <c r="AU42" s="156">
        <f t="shared" ref="AU42:AV44" si="83">(AE42/N42)*10</f>
        <v>11.839765603562075</v>
      </c>
      <c r="AV42" s="156">
        <f t="shared" si="83"/>
        <v>12.027362616572013</v>
      </c>
      <c r="AW42" s="61">
        <f t="shared" si="75"/>
        <v>1.5844655991626929E-2</v>
      </c>
      <c r="AZ42" s="105"/>
    </row>
    <row r="43" spans="1:52" ht="20.100000000000001" customHeight="1" x14ac:dyDescent="0.25">
      <c r="A43" s="121" t="s">
        <v>86</v>
      </c>
      <c r="B43" s="117">
        <f>SUM(B32:B34)</f>
        <v>382397.61999999994</v>
      </c>
      <c r="C43" s="154">
        <f>SUM(C32:C34)</f>
        <v>466419.70999999996</v>
      </c>
      <c r="D43" s="154">
        <f>SUM(D32:D34)</f>
        <v>416251.13000000024</v>
      </c>
      <c r="E43" s="154">
        <f t="shared" ref="E43:L43" si="84">SUM(E32:E34)</f>
        <v>452362.07000000007</v>
      </c>
      <c r="F43" s="154">
        <f t="shared" si="84"/>
        <v>346745.78999999992</v>
      </c>
      <c r="G43" s="154">
        <f t="shared" si="84"/>
        <v>356512.32999999996</v>
      </c>
      <c r="H43" s="154">
        <f t="shared" si="84"/>
        <v>427716.65999999992</v>
      </c>
      <c r="I43" s="154">
        <f t="shared" si="84"/>
        <v>426590.23</v>
      </c>
      <c r="J43" s="154">
        <f t="shared" si="84"/>
        <v>454858.03</v>
      </c>
      <c r="K43" s="154">
        <f t="shared" si="84"/>
        <v>390784.71999999991</v>
      </c>
      <c r="L43" s="154">
        <f t="shared" si="84"/>
        <v>348578.50999999989</v>
      </c>
      <c r="M43" s="154">
        <f t="shared" ref="M43:N43" si="85">SUM(M32:M34)</f>
        <v>402799.82999999984</v>
      </c>
      <c r="N43" s="154">
        <f t="shared" si="85"/>
        <v>386193.45999999979</v>
      </c>
      <c r="O43" s="154" t="str">
        <f>IF(O34="","",SUM(O32:O34))</f>
        <v/>
      </c>
      <c r="P43" s="52" t="str">
        <f t="shared" si="52"/>
        <v/>
      </c>
      <c r="R43" s="109" t="s">
        <v>86</v>
      </c>
      <c r="S43" s="19">
        <f>SUM(S32:S34)</f>
        <v>86998.260999999969</v>
      </c>
      <c r="T43" s="154">
        <f>SUM(T32:T34)</f>
        <v>91054.148000000016</v>
      </c>
      <c r="U43" s="154">
        <f>SUM(U32:U34)</f>
        <v>86989.97</v>
      </c>
      <c r="V43" s="154">
        <f t="shared" ref="V43:AC43" si="86">SUM(V32:V34)</f>
        <v>94857.412999999986</v>
      </c>
      <c r="W43" s="154">
        <f t="shared" si="86"/>
        <v>91989.164000000033</v>
      </c>
      <c r="X43" s="154">
        <f t="shared" si="86"/>
        <v>97881.056000000011</v>
      </c>
      <c r="Y43" s="154">
        <f t="shared" si="86"/>
        <v>97771.116999999969</v>
      </c>
      <c r="Z43" s="154">
        <f t="shared" si="86"/>
        <v>103996.73799999995</v>
      </c>
      <c r="AA43" s="154">
        <f t="shared" si="86"/>
        <v>107258.03199999998</v>
      </c>
      <c r="AB43" s="154">
        <f t="shared" si="86"/>
        <v>100592.079</v>
      </c>
      <c r="AC43" s="154">
        <f t="shared" si="86"/>
        <v>90380.885999999999</v>
      </c>
      <c r="AD43" s="154">
        <f t="shared" ref="AD43:AE43" si="87">SUM(AD32:AD34)</f>
        <v>108425.69100000005</v>
      </c>
      <c r="AE43" s="154">
        <f t="shared" si="87"/>
        <v>411269.95999999973</v>
      </c>
      <c r="AF43" s="154" t="str">
        <f>IF(AF34="","",SUM(AF32:AF34))</f>
        <v/>
      </c>
      <c r="AG43" s="52" t="str">
        <f t="shared" si="74"/>
        <v/>
      </c>
      <c r="AI43" s="198">
        <f t="shared" si="68"/>
        <v>2.2750732862824821</v>
      </c>
      <c r="AJ43" s="157">
        <f t="shared" si="68"/>
        <v>1.9521934010893327</v>
      </c>
      <c r="AK43" s="157">
        <f t="shared" si="82"/>
        <v>2.0898434558003469</v>
      </c>
      <c r="AL43" s="157">
        <f t="shared" si="82"/>
        <v>2.0969356029341712</v>
      </c>
      <c r="AM43" s="157">
        <f t="shared" si="82"/>
        <v>2.6529280715996597</v>
      </c>
      <c r="AN43" s="157">
        <f t="shared" si="82"/>
        <v>2.7455167118623924</v>
      </c>
      <c r="AO43" s="157">
        <f t="shared" si="82"/>
        <v>2.2858851698692302</v>
      </c>
      <c r="AP43" s="157">
        <f t="shared" si="82"/>
        <v>2.4378602857360319</v>
      </c>
      <c r="AQ43" s="157">
        <f t="shared" si="82"/>
        <v>2.3580551496474618</v>
      </c>
      <c r="AR43" s="157">
        <f t="shared" si="82"/>
        <v>2.5741047142273121</v>
      </c>
      <c r="AS43" s="157">
        <f t="shared" si="82"/>
        <v>2.5928415954270969</v>
      </c>
      <c r="AT43" s="157">
        <f t="shared" si="82"/>
        <v>2.6918008133220934</v>
      </c>
      <c r="AU43" s="157">
        <f t="shared" si="83"/>
        <v>10.649324822849149</v>
      </c>
      <c r="AV43" s="157"/>
      <c r="AW43" s="52"/>
      <c r="AZ43" s="105"/>
    </row>
    <row r="44" spans="1:52" ht="20.100000000000001" customHeight="1" x14ac:dyDescent="0.25">
      <c r="A44" s="121" t="s">
        <v>87</v>
      </c>
      <c r="B44" s="117">
        <f>SUM(B35:B37)</f>
        <v>350097.77999999997</v>
      </c>
      <c r="C44" s="154">
        <f>SUM(C35:C37)</f>
        <v>402574.6700000001</v>
      </c>
      <c r="D44" s="154">
        <f>SUM(D35:D37)</f>
        <v>433753.65999999992</v>
      </c>
      <c r="E44" s="154">
        <f t="shared" ref="E44:L44" si="88">SUM(E35:E37)</f>
        <v>380039.47999999986</v>
      </c>
      <c r="F44" s="154">
        <f t="shared" si="88"/>
        <v>326934.71000000002</v>
      </c>
      <c r="G44" s="154">
        <f t="shared" si="88"/>
        <v>312275.05999999988</v>
      </c>
      <c r="H44" s="154">
        <f t="shared" si="88"/>
        <v>397927.66000000009</v>
      </c>
      <c r="I44" s="154">
        <f t="shared" si="88"/>
        <v>401306.53999999992</v>
      </c>
      <c r="J44" s="154">
        <f t="shared" si="88"/>
        <v>370175.25</v>
      </c>
      <c r="K44" s="154">
        <f t="shared" si="88"/>
        <v>378308.29999999981</v>
      </c>
      <c r="L44" s="154">
        <f t="shared" si="88"/>
        <v>363918.54</v>
      </c>
      <c r="M44" s="154">
        <f t="shared" ref="M44:N44" si="89">SUM(M35:M37)</f>
        <v>337143.84999999986</v>
      </c>
      <c r="N44" s="154">
        <f t="shared" si="89"/>
        <v>361031.42000000016</v>
      </c>
      <c r="O44" s="154" t="str">
        <f>IF(O37="","",SUM(O35:O37))</f>
        <v/>
      </c>
      <c r="P44" s="52" t="str">
        <f t="shared" si="52"/>
        <v/>
      </c>
      <c r="R44" s="109" t="s">
        <v>87</v>
      </c>
      <c r="S44" s="19">
        <f>SUM(S35:S37)</f>
        <v>91499.962999999989</v>
      </c>
      <c r="T44" s="154">
        <f>SUM(T35:T37)</f>
        <v>94301.094000000012</v>
      </c>
      <c r="U44" s="154">
        <f>SUM(U35:U37)</f>
        <v>95143.493000000002</v>
      </c>
      <c r="V44" s="154">
        <f t="shared" ref="V44:AC44" si="90">SUM(V35:V37)</f>
        <v>95010.713999999993</v>
      </c>
      <c r="W44" s="154">
        <f t="shared" si="90"/>
        <v>96933.330000000016</v>
      </c>
      <c r="X44" s="154">
        <f t="shared" si="90"/>
        <v>97029.099999999919</v>
      </c>
      <c r="Y44" s="154">
        <f t="shared" si="90"/>
        <v>103464.25199999993</v>
      </c>
      <c r="Z44" s="154">
        <f t="shared" si="90"/>
        <v>101256.62400000007</v>
      </c>
      <c r="AA44" s="154">
        <f t="shared" si="90"/>
        <v>103099.24100000001</v>
      </c>
      <c r="AB44" s="154">
        <f t="shared" si="90"/>
        <v>114633.18400000001</v>
      </c>
      <c r="AC44" s="154">
        <f t="shared" si="90"/>
        <v>101186.17999999993</v>
      </c>
      <c r="AD44" s="154">
        <f t="shared" ref="AD44:AE44" si="91">SUM(AD35:AD37)</f>
        <v>99045.043999999994</v>
      </c>
      <c r="AE44" s="154">
        <f t="shared" si="91"/>
        <v>492850.48</v>
      </c>
      <c r="AF44" s="154" t="str">
        <f>IF(AF37="","",SUM(AF35:AF37))</f>
        <v/>
      </c>
      <c r="AG44" s="52" t="str">
        <f t="shared" si="74"/>
        <v/>
      </c>
      <c r="AI44" s="198">
        <f t="shared" si="68"/>
        <v>2.613554504687233</v>
      </c>
      <c r="AJ44" s="157">
        <f t="shared" si="68"/>
        <v>2.3424497621770386</v>
      </c>
      <c r="AK44" s="157">
        <f t="shared" si="82"/>
        <v>2.1934914163029777</v>
      </c>
      <c r="AL44" s="157">
        <f t="shared" si="82"/>
        <v>2.5000222082189993</v>
      </c>
      <c r="AM44" s="157">
        <f t="shared" si="82"/>
        <v>2.9649140037776966</v>
      </c>
      <c r="AN44" s="157">
        <f t="shared" si="82"/>
        <v>3.1071677642140223</v>
      </c>
      <c r="AO44" s="157">
        <f t="shared" si="82"/>
        <v>2.6000769084511473</v>
      </c>
      <c r="AP44" s="157">
        <f t="shared" si="82"/>
        <v>2.5231740305054604</v>
      </c>
      <c r="AQ44" s="157">
        <f t="shared" si="82"/>
        <v>2.7851467919586739</v>
      </c>
      <c r="AR44" s="157">
        <f t="shared" si="82"/>
        <v>3.0301524973150222</v>
      </c>
      <c r="AS44" s="157">
        <f t="shared" si="82"/>
        <v>2.780462352921067</v>
      </c>
      <c r="AT44" s="157">
        <f t="shared" si="82"/>
        <v>2.9377680773355359</v>
      </c>
      <c r="AU44" s="157">
        <f t="shared" si="83"/>
        <v>13.65117972280639</v>
      </c>
      <c r="AV44" s="157"/>
      <c r="AW44" s="52"/>
      <c r="AZ44" s="105"/>
    </row>
    <row r="45" spans="1:52" ht="20.100000000000001" customHeight="1" thickBot="1" x14ac:dyDescent="0.3">
      <c r="A45" s="122" t="s">
        <v>88</v>
      </c>
      <c r="B45" s="196">
        <f>SUM(B38:B40)</f>
        <v>427021.0799999999</v>
      </c>
      <c r="C45" s="155">
        <f>SUM(C38:C40)</f>
        <v>480037.80000000005</v>
      </c>
      <c r="D45" s="155">
        <f>IF(D40="","",SUM(D38:D40))</f>
        <v>581834.22999999986</v>
      </c>
      <c r="E45" s="155">
        <f t="shared" ref="E45:L45" si="92">IF(E40="","",SUM(E38:E40))</f>
        <v>407657.96999999974</v>
      </c>
      <c r="F45" s="155">
        <f t="shared" si="92"/>
        <v>389896.20999999979</v>
      </c>
      <c r="G45" s="155">
        <f t="shared" si="92"/>
        <v>414494.53</v>
      </c>
      <c r="H45" s="155">
        <f t="shared" si="92"/>
        <v>445352.96000000014</v>
      </c>
      <c r="I45" s="155">
        <f t="shared" si="92"/>
        <v>520911.64999999973</v>
      </c>
      <c r="J45" s="155">
        <f t="shared" si="92"/>
        <v>447178.6</v>
      </c>
      <c r="K45" s="155">
        <f t="shared" si="92"/>
        <v>436294.14999999967</v>
      </c>
      <c r="L45" s="155">
        <f t="shared" si="92"/>
        <v>375280.25999999972</v>
      </c>
      <c r="M45" s="155">
        <f t="shared" ref="M45:N45" si="93">IF(M40="","",SUM(M38:M40))</f>
        <v>397265.69</v>
      </c>
      <c r="N45" s="155">
        <f t="shared" si="93"/>
        <v>380443.43000000005</v>
      </c>
      <c r="O45" s="155" t="str">
        <f>IF(O40="","",SUM(O38:O40))</f>
        <v/>
      </c>
      <c r="P45" s="55" t="str">
        <f t="shared" si="52"/>
        <v/>
      </c>
      <c r="R45" s="110" t="s">
        <v>88</v>
      </c>
      <c r="S45" s="21">
        <f>SUM(S38:S40)</f>
        <v>125441.85800000001</v>
      </c>
      <c r="T45" s="155">
        <f>SUM(T38:T40)</f>
        <v>126865.47399999999</v>
      </c>
      <c r="U45" s="155">
        <f>IF(U40="","",SUM(U38:U40))</f>
        <v>137614.27400000003</v>
      </c>
      <c r="V45" s="155">
        <f t="shared" ref="V45:AC45" si="94">IF(V40="","",SUM(V38:V40))</f>
        <v>133283.21699999986</v>
      </c>
      <c r="W45" s="155">
        <f t="shared" si="94"/>
        <v>129217.92900000005</v>
      </c>
      <c r="X45" s="155">
        <f t="shared" si="94"/>
        <v>138507.0309999999</v>
      </c>
      <c r="Y45" s="155">
        <f t="shared" si="94"/>
        <v>139017.64100000003</v>
      </c>
      <c r="Z45" s="155">
        <f t="shared" si="94"/>
        <v>147745.076</v>
      </c>
      <c r="AA45" s="155">
        <f t="shared" si="94"/>
        <v>144201.65400000001</v>
      </c>
      <c r="AB45" s="155">
        <f t="shared" si="94"/>
        <v>140364.57099999997</v>
      </c>
      <c r="AC45" s="155">
        <f t="shared" si="94"/>
        <v>116333.356</v>
      </c>
      <c r="AD45" s="155">
        <f t="shared" ref="AD45:AE45" si="95">IF(AD40="","",SUM(AD38:AD40))</f>
        <v>120666.09900000007</v>
      </c>
      <c r="AE45" s="155">
        <f t="shared" si="95"/>
        <v>469197.2699999999</v>
      </c>
      <c r="AF45" s="155" t="str">
        <f>IF(AF40="","",SUM(AF38:AF40))</f>
        <v/>
      </c>
      <c r="AG45" s="55" t="str">
        <f t="shared" si="74"/>
        <v/>
      </c>
      <c r="AI45" s="200">
        <f t="shared" si="68"/>
        <v>2.9376034082439215</v>
      </c>
      <c r="AJ45" s="158">
        <f t="shared" si="68"/>
        <v>2.642822586054681</v>
      </c>
      <c r="AK45" s="158">
        <f t="shared" ref="AK45:AT45" si="96">IF(U40="","",(U45/D45)*10)</f>
        <v>2.3651800960558829</v>
      </c>
      <c r="AL45" s="158">
        <f t="shared" si="96"/>
        <v>3.2694863539648189</v>
      </c>
      <c r="AM45" s="158">
        <f t="shared" si="96"/>
        <v>3.3141622228130947</v>
      </c>
      <c r="AN45" s="158">
        <f t="shared" si="96"/>
        <v>3.3415888745262787</v>
      </c>
      <c r="AO45" s="158">
        <f t="shared" si="96"/>
        <v>3.1215160442629593</v>
      </c>
      <c r="AP45" s="158">
        <f t="shared" si="96"/>
        <v>2.8362789736032989</v>
      </c>
      <c r="AQ45" s="158">
        <f t="shared" si="96"/>
        <v>3.2246993483140747</v>
      </c>
      <c r="AR45" s="158">
        <f t="shared" si="96"/>
        <v>3.2172003910664415</v>
      </c>
      <c r="AS45" s="158">
        <f t="shared" si="96"/>
        <v>3.0999060808580792</v>
      </c>
      <c r="AT45" s="158">
        <f t="shared" si="96"/>
        <v>3.0374155643795984</v>
      </c>
      <c r="AU45" s="158">
        <f>IF(AE40="","",(AE45/N45)*10)</f>
        <v>12.33290505240161</v>
      </c>
      <c r="AV45" s="158" t="str">
        <f>IF(AF40="","",(AF45/O45)*10)</f>
        <v/>
      </c>
      <c r="AW45" s="55" t="str">
        <f>IF(AV45="","",(AV45-AU45)/AU45)</f>
        <v/>
      </c>
      <c r="AZ45" s="105"/>
    </row>
    <row r="46" spans="1:52" x14ac:dyDescent="0.25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Z46" s="105"/>
    </row>
    <row r="47" spans="1:52" ht="15.75" thickBot="1" x14ac:dyDescent="0.3">
      <c r="P47" s="107" t="s">
        <v>1</v>
      </c>
      <c r="AG47" s="289">
        <v>1000</v>
      </c>
      <c r="AW47" s="289" t="s">
        <v>47</v>
      </c>
      <c r="AZ47" s="105"/>
    </row>
    <row r="48" spans="1:52" ht="20.100000000000001" customHeight="1" x14ac:dyDescent="0.25">
      <c r="A48" s="328" t="s">
        <v>15</v>
      </c>
      <c r="B48" s="330" t="s">
        <v>72</v>
      </c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5"/>
      <c r="P48" s="326" t="s">
        <v>148</v>
      </c>
      <c r="R48" s="331" t="s">
        <v>3</v>
      </c>
      <c r="S48" s="323" t="s">
        <v>72</v>
      </c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5"/>
      <c r="AG48" s="326" t="s">
        <v>148</v>
      </c>
      <c r="AI48" s="323" t="s">
        <v>72</v>
      </c>
      <c r="AJ48" s="324"/>
      <c r="AK48" s="324"/>
      <c r="AL48" s="324"/>
      <c r="AM48" s="324"/>
      <c r="AN48" s="324"/>
      <c r="AO48" s="324"/>
      <c r="AP48" s="324"/>
      <c r="AQ48" s="324"/>
      <c r="AR48" s="324"/>
      <c r="AS48" s="324"/>
      <c r="AT48" s="324"/>
      <c r="AU48" s="324"/>
      <c r="AV48" s="325"/>
      <c r="AW48" s="326" t="str">
        <f>AG48</f>
        <v>D       2023/2022</v>
      </c>
      <c r="AZ48" s="105"/>
    </row>
    <row r="49" spans="1:52" ht="20.100000000000001" customHeight="1" thickBot="1" x14ac:dyDescent="0.3">
      <c r="A49" s="329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265">
        <v>2019</v>
      </c>
      <c r="L49" s="265">
        <v>2020</v>
      </c>
      <c r="M49" s="265">
        <v>2021</v>
      </c>
      <c r="N49" s="265">
        <v>2022</v>
      </c>
      <c r="O49" s="133">
        <v>2023</v>
      </c>
      <c r="P49" s="327"/>
      <c r="R49" s="332"/>
      <c r="S49" s="25">
        <v>2010</v>
      </c>
      <c r="T49" s="135">
        <v>2011</v>
      </c>
      <c r="U49" s="135">
        <v>2012</v>
      </c>
      <c r="V49" s="135">
        <v>2013</v>
      </c>
      <c r="W49" s="135">
        <v>2014</v>
      </c>
      <c r="X49" s="135">
        <v>2015</v>
      </c>
      <c r="Y49" s="135">
        <v>2016</v>
      </c>
      <c r="Z49" s="135">
        <v>2017</v>
      </c>
      <c r="AA49" s="135">
        <v>2018</v>
      </c>
      <c r="AB49" s="135">
        <v>2019</v>
      </c>
      <c r="AC49" s="135">
        <v>2020</v>
      </c>
      <c r="AD49" s="135">
        <v>2021</v>
      </c>
      <c r="AE49" s="135">
        <v>2022</v>
      </c>
      <c r="AF49" s="133">
        <v>2023</v>
      </c>
      <c r="AG49" s="327"/>
      <c r="AI49" s="25">
        <v>2010</v>
      </c>
      <c r="AJ49" s="135">
        <v>2011</v>
      </c>
      <c r="AK49" s="135">
        <v>2012</v>
      </c>
      <c r="AL49" s="135">
        <v>2013</v>
      </c>
      <c r="AM49" s="135">
        <v>2014</v>
      </c>
      <c r="AN49" s="135">
        <v>2015</v>
      </c>
      <c r="AO49" s="135">
        <v>2017</v>
      </c>
      <c r="AP49" s="135">
        <v>2017</v>
      </c>
      <c r="AQ49" s="135">
        <v>2018</v>
      </c>
      <c r="AR49" s="135">
        <v>2019</v>
      </c>
      <c r="AS49" s="135">
        <v>2020</v>
      </c>
      <c r="AT49" s="135">
        <v>2021</v>
      </c>
      <c r="AU49" s="135">
        <v>2022</v>
      </c>
      <c r="AV49" s="133">
        <v>2023</v>
      </c>
      <c r="AW49" s="327"/>
      <c r="AZ49" s="105"/>
    </row>
    <row r="50" spans="1:52" ht="3" customHeight="1" thickBot="1" x14ac:dyDescent="0.3">
      <c r="A50" s="291" t="s">
        <v>90</v>
      </c>
      <c r="B50" s="290"/>
      <c r="C50" s="290"/>
      <c r="D50" s="290"/>
      <c r="E50" s="290"/>
      <c r="F50" s="290"/>
      <c r="G50" s="290"/>
      <c r="H50" s="290"/>
      <c r="I50" s="290"/>
      <c r="J50" s="295"/>
      <c r="K50" s="290"/>
      <c r="L50" s="290"/>
      <c r="M50" s="290"/>
      <c r="N50" s="290"/>
      <c r="O50" s="290"/>
      <c r="P50" s="292"/>
      <c r="R50" s="291"/>
      <c r="S50" s="293">
        <v>2010</v>
      </c>
      <c r="T50" s="293">
        <v>2011</v>
      </c>
      <c r="U50" s="293">
        <v>2012</v>
      </c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4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2"/>
      <c r="AZ50" s="105"/>
    </row>
    <row r="51" spans="1:52" ht="20.100000000000001" customHeight="1" x14ac:dyDescent="0.25">
      <c r="A51" s="120" t="s">
        <v>73</v>
      </c>
      <c r="B51" s="115">
        <v>77038.130000000048</v>
      </c>
      <c r="C51" s="153">
        <v>75617.27</v>
      </c>
      <c r="D51" s="153">
        <v>113844.10000000002</v>
      </c>
      <c r="E51" s="153">
        <v>93610.949999999983</v>
      </c>
      <c r="F51" s="153">
        <v>94388.039999999921</v>
      </c>
      <c r="G51" s="153">
        <v>91436.9399999999</v>
      </c>
      <c r="H51" s="153">
        <v>70145.979999999967</v>
      </c>
      <c r="I51" s="153">
        <v>96670.400000000038</v>
      </c>
      <c r="J51" s="153">
        <v>86690.71</v>
      </c>
      <c r="K51" s="204">
        <v>102746.46999999988</v>
      </c>
      <c r="L51" s="204">
        <v>136996.50000000012</v>
      </c>
      <c r="M51" s="204">
        <v>121646.6599999999</v>
      </c>
      <c r="N51" s="204">
        <v>128659.4999999998</v>
      </c>
      <c r="O51" s="112">
        <v>136132.38999999993</v>
      </c>
      <c r="P51" s="61">
        <f>IF(O51="","",(O51-N51)/N51)</f>
        <v>5.8082691134351855E-2</v>
      </c>
      <c r="R51" s="109" t="s">
        <v>73</v>
      </c>
      <c r="S51" s="115">
        <v>14178.058999999999</v>
      </c>
      <c r="T51" s="153">
        <v>16344.844999999999</v>
      </c>
      <c r="U51" s="153">
        <v>18481.169000000002</v>
      </c>
      <c r="V51" s="153">
        <v>20000.632999999987</v>
      </c>
      <c r="W51" s="153">
        <v>18045.733999999989</v>
      </c>
      <c r="X51" s="153">
        <v>19063.57499999999</v>
      </c>
      <c r="Y51" s="153">
        <v>17884.870999999992</v>
      </c>
      <c r="Z51" s="153">
        <v>22256.164000000001</v>
      </c>
      <c r="AA51" s="153">
        <v>22751.996999999999</v>
      </c>
      <c r="AB51" s="153">
        <v>25859.545000000013</v>
      </c>
      <c r="AC51" s="153">
        <v>35304.031000000017</v>
      </c>
      <c r="AD51" s="153">
        <v>29875.058000000012</v>
      </c>
      <c r="AE51" s="153">
        <v>35719.703999999983</v>
      </c>
      <c r="AF51" s="112">
        <v>34983.273000000016</v>
      </c>
      <c r="AG51" s="61">
        <f>(AF51-AE51)/AE51</f>
        <v>-2.0616940162773132E-2</v>
      </c>
      <c r="AI51" s="197">
        <f t="shared" ref="AI51:AI60" si="97">(S51/B51)*10</f>
        <v>1.8403950095881081</v>
      </c>
      <c r="AJ51" s="156">
        <f t="shared" ref="AJ51:AJ60" si="98">(T51/C51)*10</f>
        <v>2.1615227579625658</v>
      </c>
      <c r="AK51" s="156">
        <f t="shared" ref="AK51:AK60" si="99">(U51/D51)*10</f>
        <v>1.6233752122420044</v>
      </c>
      <c r="AL51" s="156">
        <f t="shared" ref="AL51:AL60" si="100">(V51/E51)*10</f>
        <v>2.1365698136809841</v>
      </c>
      <c r="AM51" s="156">
        <f t="shared" ref="AM51:AM60" si="101">(W51/F51)*10</f>
        <v>1.9118665881821473</v>
      </c>
      <c r="AN51" s="156">
        <f t="shared" ref="AN51:AN60" si="102">(X51/G51)*10</f>
        <v>2.084887683249244</v>
      </c>
      <c r="AO51" s="156">
        <f t="shared" ref="AO51:AO60" si="103">(Y51/H51)*10</f>
        <v>2.5496644283820684</v>
      </c>
      <c r="AP51" s="156">
        <f t="shared" ref="AP51:AP60" si="104">(Z51/I51)*10</f>
        <v>2.3022728777371348</v>
      </c>
      <c r="AQ51" s="156">
        <f t="shared" ref="AQ51:AQ60" si="105">(AA51/J51)*10</f>
        <v>2.6245023255663726</v>
      </c>
      <c r="AR51" s="156">
        <f t="shared" ref="AR51:AR60" si="106">(AB51/K51)*10</f>
        <v>2.5168305052232003</v>
      </c>
      <c r="AS51" s="156">
        <f t="shared" ref="AS51:AT60" si="107">(AC51/L51)*10</f>
        <v>2.5770024051709339</v>
      </c>
      <c r="AT51" s="156">
        <f t="shared" si="107"/>
        <v>2.4558880613738214</v>
      </c>
      <c r="AU51" s="156">
        <f>(AE51/N51)*10</f>
        <v>2.7762974362561677</v>
      </c>
      <c r="AV51" s="156">
        <f>(AF51/O51)*10</f>
        <v>2.5697979004115061</v>
      </c>
      <c r="AW51" s="61">
        <f t="shared" ref="AW51" si="108">IF(AV51="","",(AV51-AU51)/AU51)</f>
        <v>-7.4379471431247582E-2</v>
      </c>
      <c r="AZ51" s="105"/>
    </row>
    <row r="52" spans="1:52" ht="20.100000000000001" customHeight="1" x14ac:dyDescent="0.25">
      <c r="A52" s="121" t="s">
        <v>74</v>
      </c>
      <c r="B52" s="117">
        <v>72819.339999999982</v>
      </c>
      <c r="C52" s="154">
        <v>87274.840000000011</v>
      </c>
      <c r="D52" s="154">
        <v>101727.20000000001</v>
      </c>
      <c r="E52" s="154">
        <v>110658.78999999996</v>
      </c>
      <c r="F52" s="154">
        <v>109991.49999999996</v>
      </c>
      <c r="G52" s="154">
        <v>92866.790000000066</v>
      </c>
      <c r="H52" s="154">
        <v>72567.640000000072</v>
      </c>
      <c r="I52" s="154">
        <v>85040.37</v>
      </c>
      <c r="J52" s="154">
        <v>97721.83</v>
      </c>
      <c r="K52" s="202">
        <v>111683.34999999996</v>
      </c>
      <c r="L52" s="202">
        <v>113066.83</v>
      </c>
      <c r="M52" s="202">
        <v>124276.87000000002</v>
      </c>
      <c r="N52" s="202">
        <v>139222.91999999995</v>
      </c>
      <c r="O52" s="119">
        <v>127037.36999999995</v>
      </c>
      <c r="P52" s="52">
        <f t="shared" ref="P52:P67" si="109">IF(O52="","",(O52-N52)/N52)</f>
        <v>-8.7525459170084974E-2</v>
      </c>
      <c r="R52" s="109" t="s">
        <v>74</v>
      </c>
      <c r="S52" s="117">
        <v>14439.179</v>
      </c>
      <c r="T52" s="154">
        <v>17444.693999999992</v>
      </c>
      <c r="U52" s="154">
        <v>20090.994000000017</v>
      </c>
      <c r="V52" s="154">
        <v>22514.599000000009</v>
      </c>
      <c r="W52" s="154">
        <v>22065.344000000008</v>
      </c>
      <c r="X52" s="154">
        <v>19101.218999999997</v>
      </c>
      <c r="Y52" s="154">
        <v>19254.929999999989</v>
      </c>
      <c r="Z52" s="154">
        <v>22517.317999999988</v>
      </c>
      <c r="AA52" s="154">
        <v>25713.953000000001</v>
      </c>
      <c r="AB52" s="154">
        <v>28323.108</v>
      </c>
      <c r="AC52" s="154">
        <v>28077.08600000001</v>
      </c>
      <c r="AD52" s="154">
        <v>31587.514000000025</v>
      </c>
      <c r="AE52" s="154">
        <v>37713.375000000029</v>
      </c>
      <c r="AF52" s="119">
        <v>37715.522000000034</v>
      </c>
      <c r="AG52" s="52">
        <f t="shared" ref="AG52:AG62" si="110">(AF52-AE52)/AE52</f>
        <v>5.6929405018895297E-5</v>
      </c>
      <c r="AI52" s="198">
        <f t="shared" si="97"/>
        <v>1.9828769390109828</v>
      </c>
      <c r="AJ52" s="157">
        <f t="shared" si="98"/>
        <v>1.9988227993313985</v>
      </c>
      <c r="AK52" s="157">
        <f t="shared" si="99"/>
        <v>1.9749874173279136</v>
      </c>
      <c r="AL52" s="157">
        <f t="shared" si="100"/>
        <v>2.0345965286625685</v>
      </c>
      <c r="AM52" s="157">
        <f t="shared" si="101"/>
        <v>2.0060953800975545</v>
      </c>
      <c r="AN52" s="157">
        <f t="shared" si="102"/>
        <v>2.0568406639230217</v>
      </c>
      <c r="AO52" s="157">
        <f t="shared" si="103"/>
        <v>2.6533769046368283</v>
      </c>
      <c r="AP52" s="157">
        <f t="shared" si="104"/>
        <v>2.647838667682183</v>
      </c>
      <c r="AQ52" s="157">
        <f t="shared" si="105"/>
        <v>2.631341738074287</v>
      </c>
      <c r="AR52" s="157">
        <f t="shared" si="106"/>
        <v>2.536018842558001</v>
      </c>
      <c r="AS52" s="157">
        <f t="shared" si="107"/>
        <v>2.4832292547690611</v>
      </c>
      <c r="AT52" s="157">
        <f t="shared" si="107"/>
        <v>2.5417049850064632</v>
      </c>
      <c r="AU52" s="157">
        <f t="shared" ref="AU52:AU60" si="111">(AE52/N52)*10</f>
        <v>2.7088481551744525</v>
      </c>
      <c r="AV52" s="157">
        <f t="shared" ref="AV52" si="112">(AF52/O52)*10</f>
        <v>2.9688525510249502</v>
      </c>
      <c r="AW52" s="52">
        <f t="shared" ref="AW52" si="113">IF(AV52="","",(AV52-AU52)/AU52)</f>
        <v>9.5983377788760954E-2</v>
      </c>
      <c r="AZ52" s="105"/>
    </row>
    <row r="53" spans="1:52" ht="20.100000000000001" customHeight="1" x14ac:dyDescent="0.25">
      <c r="A53" s="121" t="s">
        <v>75</v>
      </c>
      <c r="B53" s="117">
        <v>84633.959999999977</v>
      </c>
      <c r="C53" s="154">
        <v>105231.42000000006</v>
      </c>
      <c r="D53" s="154">
        <v>125552.12000000001</v>
      </c>
      <c r="E53" s="154">
        <v>103316.65999999999</v>
      </c>
      <c r="F53" s="154">
        <v>107623.27999999997</v>
      </c>
      <c r="G53" s="154">
        <v>129782.01999999996</v>
      </c>
      <c r="H53" s="154">
        <v>82471.939999999886</v>
      </c>
      <c r="I53" s="154">
        <v>109657.74999999996</v>
      </c>
      <c r="J53" s="154">
        <v>106502.67</v>
      </c>
      <c r="K53" s="202">
        <v>100151.61999999988</v>
      </c>
      <c r="L53" s="202">
        <v>137560.88999999996</v>
      </c>
      <c r="M53" s="202">
        <v>160491.22000000006</v>
      </c>
      <c r="N53" s="202">
        <v>144818.48000000007</v>
      </c>
      <c r="O53" s="119">
        <v>150679.64000000007</v>
      </c>
      <c r="P53" s="52">
        <f t="shared" si="109"/>
        <v>4.0472459039757915E-2</v>
      </c>
      <c r="R53" s="109" t="s">
        <v>75</v>
      </c>
      <c r="S53" s="117">
        <v>16992.152000000002</v>
      </c>
      <c r="T53" s="154">
        <v>19273.382000000009</v>
      </c>
      <c r="U53" s="154">
        <v>22749.488000000016</v>
      </c>
      <c r="V53" s="154">
        <v>20836.083999999995</v>
      </c>
      <c r="W53" s="154">
        <v>21337.534000000003</v>
      </c>
      <c r="X53" s="154">
        <v>27425.90399999998</v>
      </c>
      <c r="Y53" s="154">
        <v>21464.642000000003</v>
      </c>
      <c r="Z53" s="154">
        <v>29322.409999999974</v>
      </c>
      <c r="AA53" s="154">
        <v>27877.649000000001</v>
      </c>
      <c r="AB53" s="154">
        <v>26138.823000000029</v>
      </c>
      <c r="AC53" s="154">
        <v>35987.321000000011</v>
      </c>
      <c r="AD53" s="154">
        <v>45543.809999999969</v>
      </c>
      <c r="AE53" s="154">
        <v>41273.985000000037</v>
      </c>
      <c r="AF53" s="119">
        <v>43942.463000000047</v>
      </c>
      <c r="AG53" s="52">
        <f t="shared" si="110"/>
        <v>6.4652783102964434E-2</v>
      </c>
      <c r="AI53" s="198">
        <f t="shared" si="97"/>
        <v>2.0077226683000542</v>
      </c>
      <c r="AJ53" s="157">
        <f t="shared" si="98"/>
        <v>1.8315235126543004</v>
      </c>
      <c r="AK53" s="157">
        <f t="shared" si="99"/>
        <v>1.8119557041330736</v>
      </c>
      <c r="AL53" s="157">
        <f t="shared" si="100"/>
        <v>2.0167206334389824</v>
      </c>
      <c r="AM53" s="157">
        <f t="shared" si="101"/>
        <v>1.9826132412987234</v>
      </c>
      <c r="AN53" s="157">
        <f t="shared" si="102"/>
        <v>2.113228319300315</v>
      </c>
      <c r="AO53" s="157">
        <f t="shared" si="103"/>
        <v>2.602660007755369</v>
      </c>
      <c r="AP53" s="157">
        <f t="shared" si="104"/>
        <v>2.6739934021991134</v>
      </c>
      <c r="AQ53" s="157">
        <f t="shared" si="105"/>
        <v>2.617554001228326</v>
      </c>
      <c r="AR53" s="157">
        <f t="shared" si="106"/>
        <v>2.609925131515602</v>
      </c>
      <c r="AS53" s="157">
        <f t="shared" si="107"/>
        <v>2.6161012043466729</v>
      </c>
      <c r="AT53" s="157">
        <f t="shared" si="107"/>
        <v>2.8377757985763923</v>
      </c>
      <c r="AU53" s="157">
        <f t="shared" si="111"/>
        <v>2.8500495931182273</v>
      </c>
      <c r="AV53" s="157">
        <f t="shared" ref="AV53" si="114">(AF53/O53)*10</f>
        <v>2.9162840447455296</v>
      </c>
      <c r="AW53" s="52">
        <f t="shared" ref="AW53" si="115">IF(AV53="","",(AV53-AU53)/AU53)</f>
        <v>2.3239754068572371E-2</v>
      </c>
      <c r="AZ53" s="105"/>
    </row>
    <row r="54" spans="1:52" ht="20.100000000000001" customHeight="1" x14ac:dyDescent="0.25">
      <c r="A54" s="121" t="s">
        <v>76</v>
      </c>
      <c r="B54" s="117">
        <v>86281.630000000092</v>
      </c>
      <c r="C54" s="154">
        <v>90571.82</v>
      </c>
      <c r="D54" s="154">
        <v>114496.53999999998</v>
      </c>
      <c r="E54" s="154">
        <v>127144.32000000001</v>
      </c>
      <c r="F54" s="154">
        <v>101418.98</v>
      </c>
      <c r="G54" s="154">
        <v>138312.82000000012</v>
      </c>
      <c r="H54" s="154">
        <v>88569.839999999909</v>
      </c>
      <c r="I54" s="154">
        <v>90108.859999999855</v>
      </c>
      <c r="J54" s="154">
        <v>116074.35</v>
      </c>
      <c r="K54" s="202">
        <v>110198.37999999993</v>
      </c>
      <c r="L54" s="202">
        <v>117688.19999999992</v>
      </c>
      <c r="M54" s="202">
        <v>152709.8000000001</v>
      </c>
      <c r="N54" s="202">
        <v>130088.77</v>
      </c>
      <c r="O54" s="119">
        <v>125298.87</v>
      </c>
      <c r="P54" s="52">
        <f t="shared" si="109"/>
        <v>-3.6820242054713938E-2</v>
      </c>
      <c r="R54" s="109" t="s">
        <v>76</v>
      </c>
      <c r="S54" s="117">
        <v>16453.240000000009</v>
      </c>
      <c r="T54" s="154">
        <v>17348.706999999995</v>
      </c>
      <c r="U54" s="154">
        <v>21481.076000000001</v>
      </c>
      <c r="V54" s="154">
        <v>23047.187999999995</v>
      </c>
      <c r="W54" s="154">
        <v>22346.683000000005</v>
      </c>
      <c r="X54" s="154">
        <v>26898.605999999982</v>
      </c>
      <c r="Y54" s="154">
        <v>21576.277000000009</v>
      </c>
      <c r="Z54" s="154">
        <v>21389.478000000017</v>
      </c>
      <c r="AA54" s="154">
        <v>27604.588</v>
      </c>
      <c r="AB54" s="154">
        <v>27317.737999999994</v>
      </c>
      <c r="AC54" s="154">
        <v>32348.051999999996</v>
      </c>
      <c r="AD54" s="154">
        <v>41453.064999999973</v>
      </c>
      <c r="AE54" s="154">
        <v>37378.63299999998</v>
      </c>
      <c r="AF54" s="119">
        <v>37534.608999999975</v>
      </c>
      <c r="AG54" s="52">
        <f t="shared" si="110"/>
        <v>4.1728652837570383E-3</v>
      </c>
      <c r="AI54" s="198">
        <f t="shared" si="97"/>
        <v>1.9069227134443323</v>
      </c>
      <c r="AJ54" s="157">
        <f t="shared" si="98"/>
        <v>1.915464103514757</v>
      </c>
      <c r="AK54" s="157">
        <f t="shared" si="99"/>
        <v>1.8761332001822941</v>
      </c>
      <c r="AL54" s="157">
        <f t="shared" si="100"/>
        <v>1.8126793237794652</v>
      </c>
      <c r="AM54" s="157">
        <f t="shared" si="101"/>
        <v>2.2034024597762674</v>
      </c>
      <c r="AN54" s="157">
        <f t="shared" si="102"/>
        <v>1.9447659298682476</v>
      </c>
      <c r="AO54" s="157">
        <f t="shared" si="103"/>
        <v>2.43607496637682</v>
      </c>
      <c r="AP54" s="157">
        <f t="shared" si="104"/>
        <v>2.3737374992869791</v>
      </c>
      <c r="AQ54" s="157">
        <f t="shared" si="105"/>
        <v>2.3781815706915439</v>
      </c>
      <c r="AR54" s="157">
        <f t="shared" si="106"/>
        <v>2.4789600355286541</v>
      </c>
      <c r="AS54" s="157">
        <f t="shared" si="107"/>
        <v>2.7486232264577093</v>
      </c>
      <c r="AT54" s="157">
        <f t="shared" si="107"/>
        <v>2.7144993314116017</v>
      </c>
      <c r="AU54" s="157">
        <f t="shared" si="111"/>
        <v>2.8733174277841185</v>
      </c>
      <c r="AV54" s="157">
        <f t="shared" ref="AV54" si="116">(AF54/O54)*10</f>
        <v>2.9956063450532295</v>
      </c>
      <c r="AW54" s="52">
        <f t="shared" ref="AW54" si="117">IF(AV54="","",(AV54-AU54)/AU54)</f>
        <v>4.2560183600535699E-2</v>
      </c>
      <c r="AZ54" s="105"/>
    </row>
    <row r="55" spans="1:52" ht="20.100000000000001" customHeight="1" x14ac:dyDescent="0.25">
      <c r="A55" s="121" t="s">
        <v>77</v>
      </c>
      <c r="B55" s="117">
        <v>103881.57000000004</v>
      </c>
      <c r="C55" s="154">
        <v>116719.58999999998</v>
      </c>
      <c r="D55" s="154">
        <v>131645.18999999994</v>
      </c>
      <c r="E55" s="154">
        <v>124200.61000000002</v>
      </c>
      <c r="F55" s="154">
        <v>115003.54999999996</v>
      </c>
      <c r="G55" s="154">
        <v>101873.18999999994</v>
      </c>
      <c r="H55" s="154">
        <v>98498.06999999992</v>
      </c>
      <c r="I55" s="154">
        <v>125707.18999999987</v>
      </c>
      <c r="J55" s="154">
        <v>118085.03</v>
      </c>
      <c r="K55" s="202">
        <v>138059.79999999987</v>
      </c>
      <c r="L55" s="202">
        <v>116199.34999999993</v>
      </c>
      <c r="M55" s="202">
        <v>158470.35999999993</v>
      </c>
      <c r="N55" s="202">
        <v>147437.25999999975</v>
      </c>
      <c r="O55" s="119">
        <v>153255.71</v>
      </c>
      <c r="P55" s="52">
        <f t="shared" si="109"/>
        <v>3.9463904850105425E-2</v>
      </c>
      <c r="R55" s="109" t="s">
        <v>77</v>
      </c>
      <c r="S55" s="117">
        <v>18200.404999999999</v>
      </c>
      <c r="T55" s="154">
        <v>20446.271000000008</v>
      </c>
      <c r="U55" s="154">
        <v>22726.202999999998</v>
      </c>
      <c r="V55" s="154">
        <v>24859.089999999986</v>
      </c>
      <c r="W55" s="154">
        <v>23995.31</v>
      </c>
      <c r="X55" s="154">
        <v>23727.782000000003</v>
      </c>
      <c r="Y55" s="154">
        <v>22966.652000000002</v>
      </c>
      <c r="Z55" s="154">
        <v>30743.068000000036</v>
      </c>
      <c r="AA55" s="154">
        <v>29718.337</v>
      </c>
      <c r="AB55" s="154">
        <v>31960.788000000026</v>
      </c>
      <c r="AC55" s="154">
        <v>29316.248000000011</v>
      </c>
      <c r="AD55" s="154">
        <v>42035.093000000081</v>
      </c>
      <c r="AE55" s="154">
        <v>42309.952000000027</v>
      </c>
      <c r="AF55" s="119">
        <v>46233.512000000053</v>
      </c>
      <c r="AG55" s="52">
        <f t="shared" si="110"/>
        <v>9.2733737915846007E-2</v>
      </c>
      <c r="AI55" s="198">
        <f t="shared" si="97"/>
        <v>1.7520340711061637</v>
      </c>
      <c r="AJ55" s="157">
        <f t="shared" si="98"/>
        <v>1.7517428736684229</v>
      </c>
      <c r="AK55" s="157">
        <f t="shared" si="99"/>
        <v>1.726322321385233</v>
      </c>
      <c r="AL55" s="157">
        <f t="shared" si="100"/>
        <v>2.0015272066699175</v>
      </c>
      <c r="AM55" s="157">
        <f t="shared" si="101"/>
        <v>2.0864842867894087</v>
      </c>
      <c r="AN55" s="157">
        <f t="shared" si="102"/>
        <v>2.3291488172697856</v>
      </c>
      <c r="AO55" s="157">
        <f t="shared" si="103"/>
        <v>2.331685483786639</v>
      </c>
      <c r="AP55" s="157">
        <f t="shared" si="104"/>
        <v>2.4456093561553693</v>
      </c>
      <c r="AQ55" s="157">
        <f t="shared" si="105"/>
        <v>2.5166896261109475</v>
      </c>
      <c r="AR55" s="157">
        <f t="shared" si="106"/>
        <v>2.3149959655163963</v>
      </c>
      <c r="AS55" s="157">
        <f t="shared" si="107"/>
        <v>2.5229270215366979</v>
      </c>
      <c r="AT55" s="157">
        <f t="shared" si="107"/>
        <v>2.6525523763560646</v>
      </c>
      <c r="AU55" s="157">
        <f t="shared" si="111"/>
        <v>2.8696919625337651</v>
      </c>
      <c r="AV55" s="157">
        <f t="shared" ref="AV55" si="118">(AF55/O55)*10</f>
        <v>3.0167562435357258</v>
      </c>
      <c r="AW55" s="52">
        <f t="shared" ref="AW55" si="119">IF(AV55="","",(AV55-AU55)/AU55)</f>
        <v>5.1247410147851467E-2</v>
      </c>
      <c r="AZ55" s="105"/>
    </row>
    <row r="56" spans="1:52" ht="20.100000000000001" customHeight="1" x14ac:dyDescent="0.25">
      <c r="A56" s="121" t="s">
        <v>78</v>
      </c>
      <c r="B56" s="117">
        <v>80469.45</v>
      </c>
      <c r="C56" s="154">
        <v>123040.03000000013</v>
      </c>
      <c r="D56" s="154">
        <v>125120.51999999996</v>
      </c>
      <c r="E56" s="154">
        <v>89935.11</v>
      </c>
      <c r="F56" s="154">
        <v>114563.67999999995</v>
      </c>
      <c r="G56" s="154">
        <v>112203.61000000006</v>
      </c>
      <c r="H56" s="154">
        <v>84181.98000000001</v>
      </c>
      <c r="I56" s="154">
        <v>122243.79999999989</v>
      </c>
      <c r="J56" s="154">
        <v>107462.64</v>
      </c>
      <c r="K56" s="202">
        <v>99905.849999999889</v>
      </c>
      <c r="L56" s="202">
        <v>139118.61999999991</v>
      </c>
      <c r="M56" s="202">
        <v>143847.72999999998</v>
      </c>
      <c r="N56" s="202">
        <v>133743.93</v>
      </c>
      <c r="O56" s="119"/>
      <c r="P56" s="52" t="str">
        <f t="shared" si="109"/>
        <v/>
      </c>
      <c r="R56" s="109" t="s">
        <v>78</v>
      </c>
      <c r="S56" s="117">
        <v>17415.862000000005</v>
      </c>
      <c r="T56" s="154">
        <v>20004.232999999982</v>
      </c>
      <c r="U56" s="154">
        <v>23077.424999999992</v>
      </c>
      <c r="V56" s="154">
        <v>20396.612000000005</v>
      </c>
      <c r="W56" s="154">
        <v>22655.134000000016</v>
      </c>
      <c r="X56" s="154">
        <v>25022.574999999983</v>
      </c>
      <c r="Y56" s="154">
        <v>20750.199000000015</v>
      </c>
      <c r="Z56" s="154">
        <v>28108.851999999995</v>
      </c>
      <c r="AA56" s="154">
        <v>27267.624</v>
      </c>
      <c r="AB56" s="154">
        <v>25611.110000000004</v>
      </c>
      <c r="AC56" s="154">
        <v>32107.317999999985</v>
      </c>
      <c r="AD56" s="154">
        <v>37813.970000000023</v>
      </c>
      <c r="AE56" s="154">
        <v>38237.15100000002</v>
      </c>
      <c r="AF56" s="119"/>
      <c r="AG56" s="52">
        <f t="shared" si="110"/>
        <v>-1</v>
      </c>
      <c r="AI56" s="198">
        <f t="shared" si="97"/>
        <v>2.1642824699311363</v>
      </c>
      <c r="AJ56" s="157">
        <f t="shared" si="98"/>
        <v>1.6258312843389231</v>
      </c>
      <c r="AK56" s="157">
        <f t="shared" si="99"/>
        <v>1.8444156881700937</v>
      </c>
      <c r="AL56" s="157">
        <f t="shared" si="100"/>
        <v>2.2679253964330508</v>
      </c>
      <c r="AM56" s="157">
        <f t="shared" si="101"/>
        <v>1.9775145141985686</v>
      </c>
      <c r="AN56" s="157">
        <f t="shared" si="102"/>
        <v>2.2301042720461464</v>
      </c>
      <c r="AO56" s="157">
        <f t="shared" si="103"/>
        <v>2.4649217088977964</v>
      </c>
      <c r="AP56" s="157">
        <f t="shared" si="104"/>
        <v>2.2994092133916011</v>
      </c>
      <c r="AQ56" s="157">
        <f t="shared" si="105"/>
        <v>2.5374049995421668</v>
      </c>
      <c r="AR56" s="157">
        <f t="shared" si="106"/>
        <v>2.5635245583717103</v>
      </c>
      <c r="AS56" s="157">
        <f t="shared" si="107"/>
        <v>2.3079094660369694</v>
      </c>
      <c r="AT56" s="157">
        <f t="shared" si="107"/>
        <v>2.6287498593130412</v>
      </c>
      <c r="AU56" s="157">
        <f t="shared" si="111"/>
        <v>2.858982160910033</v>
      </c>
      <c r="AV56" s="157"/>
      <c r="AW56" s="52" t="str">
        <f t="shared" ref="AW56" si="120">IF(AV56="","",(AV56-AU56)/AU56)</f>
        <v/>
      </c>
      <c r="AZ56" s="105"/>
    </row>
    <row r="57" spans="1:52" ht="20.100000000000001" customHeight="1" x14ac:dyDescent="0.25">
      <c r="A57" s="121" t="s">
        <v>79</v>
      </c>
      <c r="B57" s="117">
        <v>121245.22000000007</v>
      </c>
      <c r="C57" s="154">
        <v>148123.03999999998</v>
      </c>
      <c r="D57" s="154">
        <v>145034.51999999987</v>
      </c>
      <c r="E57" s="154">
        <v>118029.58</v>
      </c>
      <c r="F57" s="154">
        <v>152352.9499999999</v>
      </c>
      <c r="G57" s="154">
        <v>143202.34999999995</v>
      </c>
      <c r="H57" s="154">
        <v>113759.98999999999</v>
      </c>
      <c r="I57" s="154">
        <v>109766.18999999993</v>
      </c>
      <c r="J57" s="154">
        <v>119696.71</v>
      </c>
      <c r="K57" s="202">
        <v>134141.46999999994</v>
      </c>
      <c r="L57" s="202">
        <v>184285.92000000013</v>
      </c>
      <c r="M57" s="202">
        <v>165955.71</v>
      </c>
      <c r="N57" s="202">
        <v>166057.73999999987</v>
      </c>
      <c r="O57" s="119"/>
      <c r="P57" s="52" t="str">
        <f t="shared" si="109"/>
        <v/>
      </c>
      <c r="R57" s="109" t="s">
        <v>79</v>
      </c>
      <c r="S57" s="117">
        <v>21585.097000000031</v>
      </c>
      <c r="T57" s="154">
        <v>27388.943999999978</v>
      </c>
      <c r="U57" s="154">
        <v>30041.980000000014</v>
      </c>
      <c r="V57" s="154">
        <v>31158.237999999987</v>
      </c>
      <c r="W57" s="154">
        <v>32854.051000000014</v>
      </c>
      <c r="X57" s="154">
        <v>32382.404999999973</v>
      </c>
      <c r="Y57" s="154">
        <v>26168.737000000016</v>
      </c>
      <c r="Z57" s="154">
        <v>29583.368000000006</v>
      </c>
      <c r="AA57" s="154">
        <v>33476.61</v>
      </c>
      <c r="AB57" s="154">
        <v>36683.536999999989</v>
      </c>
      <c r="AC57" s="154">
        <v>47305.887999999992</v>
      </c>
      <c r="AD57" s="154">
        <v>47700.946000000025</v>
      </c>
      <c r="AE57" s="154">
        <v>48310.505000000019</v>
      </c>
      <c r="AF57" s="119"/>
      <c r="AG57" s="52">
        <f t="shared" si="110"/>
        <v>-1</v>
      </c>
      <c r="AI57" s="198">
        <f t="shared" si="97"/>
        <v>1.78028436914874</v>
      </c>
      <c r="AJ57" s="157">
        <f t="shared" si="98"/>
        <v>1.8490670998920886</v>
      </c>
      <c r="AK57" s="157">
        <f t="shared" si="99"/>
        <v>2.0713675613226452</v>
      </c>
      <c r="AL57" s="157">
        <f t="shared" si="100"/>
        <v>2.6398668876056313</v>
      </c>
      <c r="AM57" s="157">
        <f t="shared" si="101"/>
        <v>2.1564433770399614</v>
      </c>
      <c r="AN57" s="157">
        <f t="shared" si="102"/>
        <v>2.2613040218962874</v>
      </c>
      <c r="AO57" s="157">
        <f t="shared" si="103"/>
        <v>2.3003462816760107</v>
      </c>
      <c r="AP57" s="157">
        <f t="shared" si="104"/>
        <v>2.695125703096739</v>
      </c>
      <c r="AQ57" s="157">
        <f t="shared" si="105"/>
        <v>2.7967861439132284</v>
      </c>
      <c r="AR57" s="157">
        <f t="shared" si="106"/>
        <v>2.7346902490333531</v>
      </c>
      <c r="AS57" s="157">
        <f t="shared" si="107"/>
        <v>2.5669833050728972</v>
      </c>
      <c r="AT57" s="157">
        <f t="shared" si="107"/>
        <v>2.8743178526367079</v>
      </c>
      <c r="AU57" s="157">
        <f t="shared" si="111"/>
        <v>2.9092594539706522</v>
      </c>
      <c r="AV57" s="157"/>
      <c r="AW57" s="52" t="str">
        <f t="shared" ref="AW57" si="121">IF(AV57="","",(AV57-AU57)/AU57)</f>
        <v/>
      </c>
      <c r="AZ57" s="105"/>
    </row>
    <row r="58" spans="1:52" ht="20.100000000000001" customHeight="1" x14ac:dyDescent="0.25">
      <c r="A58" s="121" t="s">
        <v>80</v>
      </c>
      <c r="B58" s="117">
        <v>103944.79999999996</v>
      </c>
      <c r="C58" s="154">
        <v>126697.19000000006</v>
      </c>
      <c r="D58" s="154">
        <v>128779.38999999998</v>
      </c>
      <c r="E58" s="154">
        <v>107220.34000000003</v>
      </c>
      <c r="F58" s="154">
        <v>93191.830000000045</v>
      </c>
      <c r="G58" s="154">
        <v>109094.74000000005</v>
      </c>
      <c r="H58" s="154">
        <v>96182.719999999987</v>
      </c>
      <c r="I58" s="154">
        <v>105906.66999999993</v>
      </c>
      <c r="J58" s="154">
        <v>100874.44</v>
      </c>
      <c r="K58" s="202">
        <v>95104.369999999879</v>
      </c>
      <c r="L58" s="202">
        <v>125189.41999999995</v>
      </c>
      <c r="M58" s="202">
        <v>143649.37999999992</v>
      </c>
      <c r="N58" s="202">
        <v>142575.53000000003</v>
      </c>
      <c r="O58" s="119"/>
      <c r="P58" s="52" t="str">
        <f t="shared" si="109"/>
        <v/>
      </c>
      <c r="R58" s="109" t="s">
        <v>80</v>
      </c>
      <c r="S58" s="117">
        <v>17333.093000000012</v>
      </c>
      <c r="T58" s="154">
        <v>19429.269</v>
      </c>
      <c r="U58" s="154">
        <v>22173.393</v>
      </c>
      <c r="V58" s="154">
        <v>23485.576000000015</v>
      </c>
      <c r="W58" s="154">
        <v>20594.052000000025</v>
      </c>
      <c r="X58" s="154">
        <v>21320.543000000012</v>
      </c>
      <c r="Y58" s="154">
        <v>22518.471000000009</v>
      </c>
      <c r="Z58" s="154">
        <v>23832.374000000018</v>
      </c>
      <c r="AA58" s="154">
        <v>25445.677</v>
      </c>
      <c r="AB58" s="154">
        <v>24566.240999999998</v>
      </c>
      <c r="AC58" s="154">
        <v>31984.679000000015</v>
      </c>
      <c r="AD58" s="154">
        <v>35298.485999999997</v>
      </c>
      <c r="AE58" s="154">
        <v>41312.681000000026</v>
      </c>
      <c r="AF58" s="119"/>
      <c r="AG58" s="52">
        <f t="shared" si="110"/>
        <v>-1</v>
      </c>
      <c r="AI58" s="198">
        <f t="shared" si="97"/>
        <v>1.6675286305808483</v>
      </c>
      <c r="AJ58" s="157">
        <f t="shared" si="98"/>
        <v>1.5335201199016324</v>
      </c>
      <c r="AK58" s="157">
        <f t="shared" si="99"/>
        <v>1.7218122402971472</v>
      </c>
      <c r="AL58" s="157">
        <f t="shared" si="100"/>
        <v>2.1904030522566904</v>
      </c>
      <c r="AM58" s="157">
        <f t="shared" si="101"/>
        <v>2.2098559498187784</v>
      </c>
      <c r="AN58" s="157">
        <f t="shared" si="102"/>
        <v>1.9543144793232015</v>
      </c>
      <c r="AO58" s="157">
        <f t="shared" si="103"/>
        <v>2.3412179443459293</v>
      </c>
      <c r="AP58" s="157">
        <f t="shared" si="104"/>
        <v>2.250318511572504</v>
      </c>
      <c r="AQ58" s="157">
        <f t="shared" si="105"/>
        <v>2.5225098647387783</v>
      </c>
      <c r="AR58" s="157">
        <f t="shared" si="106"/>
        <v>2.5830822495328061</v>
      </c>
      <c r="AS58" s="157">
        <f t="shared" si="107"/>
        <v>2.554902722610267</v>
      </c>
      <c r="AT58" s="157">
        <f t="shared" si="107"/>
        <v>2.4572668535012139</v>
      </c>
      <c r="AU58" s="157">
        <f t="shared" si="111"/>
        <v>2.8975996792717531</v>
      </c>
      <c r="AV58" s="157"/>
      <c r="AW58" s="52" t="str">
        <f t="shared" ref="AW58" si="122">IF(AV58="","",(AV58-AU58)/AU58)</f>
        <v/>
      </c>
      <c r="AZ58" s="105"/>
    </row>
    <row r="59" spans="1:52" ht="20.100000000000001" customHeight="1" x14ac:dyDescent="0.25">
      <c r="A59" s="121" t="s">
        <v>81</v>
      </c>
      <c r="B59" s="117">
        <v>137727.64000000004</v>
      </c>
      <c r="C59" s="154">
        <v>135396.7600000001</v>
      </c>
      <c r="D59" s="154">
        <v>128850.10999999991</v>
      </c>
      <c r="E59" s="154">
        <v>149577.98000000007</v>
      </c>
      <c r="F59" s="154">
        <v>166278.61999999994</v>
      </c>
      <c r="G59" s="154">
        <v>139990.40999999989</v>
      </c>
      <c r="H59" s="154">
        <v>114966.93999999992</v>
      </c>
      <c r="I59" s="154">
        <v>120221.59999999985</v>
      </c>
      <c r="J59" s="154">
        <v>102458.58</v>
      </c>
      <c r="K59" s="202">
        <v>130379.02000000002</v>
      </c>
      <c r="L59" s="202">
        <v>176086.6500000002</v>
      </c>
      <c r="M59" s="202">
        <v>152978.70999999976</v>
      </c>
      <c r="N59" s="202">
        <v>184217.21000000008</v>
      </c>
      <c r="O59" s="119"/>
      <c r="P59" s="52" t="str">
        <f t="shared" si="109"/>
        <v/>
      </c>
      <c r="R59" s="109" t="s">
        <v>81</v>
      </c>
      <c r="S59" s="117">
        <v>27788.44999999999</v>
      </c>
      <c r="T59" s="154">
        <v>28869.683000000026</v>
      </c>
      <c r="U59" s="154">
        <v>26669.555999999982</v>
      </c>
      <c r="V59" s="154">
        <v>36191.052999999971</v>
      </c>
      <c r="W59" s="154">
        <v>36827.313000000016</v>
      </c>
      <c r="X59" s="154">
        <v>34137.561000000023</v>
      </c>
      <c r="Y59" s="154">
        <v>30078.559999999987</v>
      </c>
      <c r="Z59" s="154">
        <v>32961.33</v>
      </c>
      <c r="AA59" s="154">
        <v>30391.468000000001</v>
      </c>
      <c r="AB59" s="154">
        <v>34622.571999999993</v>
      </c>
      <c r="AC59" s="154">
        <v>49065.408999999992</v>
      </c>
      <c r="AD59" s="154">
        <v>50534.001999999964</v>
      </c>
      <c r="AE59" s="154">
        <v>54675.740000000056</v>
      </c>
      <c r="AF59" s="119"/>
      <c r="AG59" s="52">
        <f t="shared" si="110"/>
        <v>-1</v>
      </c>
      <c r="AI59" s="198">
        <f t="shared" si="97"/>
        <v>2.0176378539558204</v>
      </c>
      <c r="AJ59" s="157">
        <f t="shared" si="98"/>
        <v>2.1322284964573752</v>
      </c>
      <c r="AK59" s="157">
        <f t="shared" si="99"/>
        <v>2.0698124355501131</v>
      </c>
      <c r="AL59" s="157">
        <f t="shared" si="100"/>
        <v>2.4195441735474672</v>
      </c>
      <c r="AM59" s="157">
        <f t="shared" si="101"/>
        <v>2.2147954439362096</v>
      </c>
      <c r="AN59" s="157">
        <f t="shared" si="102"/>
        <v>2.4385642559372496</v>
      </c>
      <c r="AO59" s="157">
        <f t="shared" si="103"/>
        <v>2.6162790798815738</v>
      </c>
      <c r="AP59" s="157">
        <f t="shared" si="104"/>
        <v>2.741714467283753</v>
      </c>
      <c r="AQ59" s="157">
        <f t="shared" si="105"/>
        <v>2.9662199105238427</v>
      </c>
      <c r="AR59" s="157">
        <f t="shared" si="106"/>
        <v>2.6555324622013563</v>
      </c>
      <c r="AS59" s="157">
        <f t="shared" si="107"/>
        <v>2.786435485029668</v>
      </c>
      <c r="AT59" s="157">
        <f t="shared" si="107"/>
        <v>3.3033356079417873</v>
      </c>
      <c r="AU59" s="157">
        <f t="shared" si="111"/>
        <v>2.9680039123380508</v>
      </c>
      <c r="AV59" s="157"/>
      <c r="AW59" s="52" t="str">
        <f t="shared" ref="AW59" si="123">IF(AV59="","",(AV59-AU59)/AU59)</f>
        <v/>
      </c>
      <c r="AZ59" s="105"/>
    </row>
    <row r="60" spans="1:52" ht="20.100000000000001" customHeight="1" x14ac:dyDescent="0.25">
      <c r="A60" s="121" t="s">
        <v>82</v>
      </c>
      <c r="B60" s="117">
        <v>96321.399999999951</v>
      </c>
      <c r="C60" s="154">
        <v>139396.15999999995</v>
      </c>
      <c r="D60" s="154">
        <v>143871.70000000001</v>
      </c>
      <c r="E60" s="154">
        <v>165296.83000000013</v>
      </c>
      <c r="F60" s="154">
        <v>162972.80000000025</v>
      </c>
      <c r="G60" s="154">
        <v>134613.07000000015</v>
      </c>
      <c r="H60" s="154">
        <v>111063.55999999998</v>
      </c>
      <c r="I60" s="154">
        <v>140311.11000000004</v>
      </c>
      <c r="J60" s="154">
        <v>124944.51</v>
      </c>
      <c r="K60" s="202">
        <v>160061.01999999993</v>
      </c>
      <c r="L60" s="202">
        <v>197211.97000000015</v>
      </c>
      <c r="M60" s="202">
        <v>167044.91999999978</v>
      </c>
      <c r="N60" s="202">
        <v>168976.55999999997</v>
      </c>
      <c r="O60" s="119"/>
      <c r="P60" s="52" t="str">
        <f t="shared" si="109"/>
        <v/>
      </c>
      <c r="R60" s="109" t="s">
        <v>82</v>
      </c>
      <c r="S60" s="117">
        <v>22777.257000000005</v>
      </c>
      <c r="T60" s="154">
        <v>31524.350999999995</v>
      </c>
      <c r="U60" s="154">
        <v>36803.372000000003</v>
      </c>
      <c r="V60" s="154">
        <v>39015.558000000005</v>
      </c>
      <c r="W60" s="154">
        <v>41900.000000000029</v>
      </c>
      <c r="X60" s="154">
        <v>32669.316000000006</v>
      </c>
      <c r="Y60" s="154">
        <v>30619.310999999994</v>
      </c>
      <c r="Z60" s="154">
        <v>36041.668000000012</v>
      </c>
      <c r="AA60" s="154">
        <v>37442.144</v>
      </c>
      <c r="AB60" s="154">
        <v>42329.99000000002</v>
      </c>
      <c r="AC60" s="154">
        <v>56468.258000000016</v>
      </c>
      <c r="AD60" s="154">
        <v>50409.224999999999</v>
      </c>
      <c r="AE60" s="154">
        <v>53915.886999999995</v>
      </c>
      <c r="AF60" s="119"/>
      <c r="AG60" s="52">
        <f t="shared" si="110"/>
        <v>-1</v>
      </c>
      <c r="AI60" s="198">
        <f t="shared" si="97"/>
        <v>2.3647140718469641</v>
      </c>
      <c r="AJ60" s="157">
        <f t="shared" si="98"/>
        <v>2.2614935016861302</v>
      </c>
      <c r="AK60" s="157">
        <f t="shared" si="99"/>
        <v>2.5580688905462297</v>
      </c>
      <c r="AL60" s="157">
        <f t="shared" si="100"/>
        <v>2.3603331049966276</v>
      </c>
      <c r="AM60" s="157">
        <f t="shared" si="101"/>
        <v>2.5709811698639262</v>
      </c>
      <c r="AN60" s="157">
        <f t="shared" si="102"/>
        <v>2.426905203187177</v>
      </c>
      <c r="AO60" s="157">
        <f t="shared" si="103"/>
        <v>2.7569178405590455</v>
      </c>
      <c r="AP60" s="157">
        <f t="shared" si="104"/>
        <v>2.568696662723287</v>
      </c>
      <c r="AQ60" s="157">
        <f t="shared" si="105"/>
        <v>2.9967018158701015</v>
      </c>
      <c r="AR60" s="157">
        <f t="shared" si="106"/>
        <v>2.6446157846551293</v>
      </c>
      <c r="AS60" s="157">
        <f t="shared" si="107"/>
        <v>2.8633281235413843</v>
      </c>
      <c r="AT60" s="157">
        <f t="shared" si="107"/>
        <v>3.0177047586960484</v>
      </c>
      <c r="AU60" s="157">
        <f t="shared" si="111"/>
        <v>3.1907317204232353</v>
      </c>
      <c r="AV60" s="157"/>
      <c r="AW60" s="52" t="str">
        <f t="shared" ref="AW60" si="124">IF(AV60="","",(AV60-AU60)/AU60)</f>
        <v/>
      </c>
      <c r="AZ60" s="105"/>
    </row>
    <row r="61" spans="1:52" ht="20.100000000000001" customHeight="1" x14ac:dyDescent="0.25">
      <c r="A61" s="121" t="s">
        <v>83</v>
      </c>
      <c r="B61" s="117">
        <v>128709.03000000012</v>
      </c>
      <c r="C61" s="154">
        <v>150076.9599999999</v>
      </c>
      <c r="D61" s="154">
        <v>143385.01999999976</v>
      </c>
      <c r="E61" s="154">
        <v>130629.12999999999</v>
      </c>
      <c r="F61" s="154">
        <v>133047.13999999996</v>
      </c>
      <c r="G61" s="154">
        <v>119520.93999999986</v>
      </c>
      <c r="H61" s="154">
        <v>122238.15999999995</v>
      </c>
      <c r="I61" s="154">
        <v>104404.10999999999</v>
      </c>
      <c r="J61" s="154">
        <v>112380.65</v>
      </c>
      <c r="K61" s="202">
        <v>122802.49999999997</v>
      </c>
      <c r="L61" s="202">
        <v>177093.93000000025</v>
      </c>
      <c r="M61" s="202">
        <v>164471.48999999987</v>
      </c>
      <c r="N61" s="202">
        <v>192380.64999999997</v>
      </c>
      <c r="O61" s="119"/>
      <c r="P61" s="52" t="str">
        <f t="shared" si="109"/>
        <v/>
      </c>
      <c r="R61" s="109" t="s">
        <v>83</v>
      </c>
      <c r="S61" s="117">
        <v>25464.052000000007</v>
      </c>
      <c r="T61" s="154">
        <v>29523.48000000001</v>
      </c>
      <c r="U61" s="154">
        <v>31498.723000000002</v>
      </c>
      <c r="V61" s="154">
        <v>30997.326000000052</v>
      </c>
      <c r="W61" s="154">
        <v>32940.034999999967</v>
      </c>
      <c r="X61" s="154">
        <v>29831.125000000007</v>
      </c>
      <c r="Y61" s="154">
        <v>34519.751000000018</v>
      </c>
      <c r="Z61" s="154">
        <v>30903.571</v>
      </c>
      <c r="AA61" s="154">
        <v>32156.462</v>
      </c>
      <c r="AB61" s="154">
        <v>33336.43499999999</v>
      </c>
      <c r="AC61" s="154">
        <v>49473.65399999998</v>
      </c>
      <c r="AD61" s="154">
        <v>50897.267000000043</v>
      </c>
      <c r="AE61" s="154">
        <v>57319.658000000054</v>
      </c>
      <c r="AF61" s="119"/>
      <c r="AG61" s="52">
        <f t="shared" si="110"/>
        <v>-1</v>
      </c>
      <c r="AI61" s="198">
        <f t="shared" ref="AI61:AJ67" si="125">(S61/B61)*10</f>
        <v>1.9784200067392308</v>
      </c>
      <c r="AJ61" s="157">
        <f t="shared" si="125"/>
        <v>1.9672226836151285</v>
      </c>
      <c r="AK61" s="157">
        <f t="shared" ref="AK61:AT63" si="126">IF(U61="","",(U61/D61)*10)</f>
        <v>2.1967931517532344</v>
      </c>
      <c r="AL61" s="157">
        <f t="shared" si="126"/>
        <v>2.3729260081576027</v>
      </c>
      <c r="AM61" s="157">
        <f t="shared" si="126"/>
        <v>2.4758168420606395</v>
      </c>
      <c r="AN61" s="157">
        <f t="shared" si="126"/>
        <v>2.4958910965727048</v>
      </c>
      <c r="AO61" s="157">
        <f t="shared" si="126"/>
        <v>2.8239750172941114</v>
      </c>
      <c r="AP61" s="157">
        <f t="shared" si="126"/>
        <v>2.95999563618712</v>
      </c>
      <c r="AQ61" s="157">
        <f t="shared" si="126"/>
        <v>2.8613877922934243</v>
      </c>
      <c r="AR61" s="157">
        <f t="shared" si="126"/>
        <v>2.7146381384743794</v>
      </c>
      <c r="AS61" s="157">
        <f t="shared" si="126"/>
        <v>2.7936391721613445</v>
      </c>
      <c r="AT61" s="157">
        <f t="shared" si="126"/>
        <v>3.094595117974555</v>
      </c>
      <c r="AU61" s="157">
        <f t="shared" ref="AU61:AV63" si="127">IF(AE61="","",(AE61/N61)*10)</f>
        <v>2.9794918563795303</v>
      </c>
      <c r="AV61" s="157" t="str">
        <f t="shared" si="127"/>
        <v/>
      </c>
      <c r="AW61" s="52" t="str">
        <f t="shared" ref="AW61:AW67" si="128">IF(AV61="","",(AV61-AU61)/AU61)</f>
        <v/>
      </c>
      <c r="AZ61" s="105"/>
    </row>
    <row r="62" spans="1:52" ht="20.100000000000001" customHeight="1" thickBot="1" x14ac:dyDescent="0.3">
      <c r="A62" s="122" t="s">
        <v>84</v>
      </c>
      <c r="B62" s="196">
        <v>76422.39</v>
      </c>
      <c r="C62" s="155">
        <v>98632.750000000015</v>
      </c>
      <c r="D62" s="155">
        <v>93700.91999999994</v>
      </c>
      <c r="E62" s="155">
        <v>82943.079999999973</v>
      </c>
      <c r="F62" s="155">
        <v>100845.22000000002</v>
      </c>
      <c r="G62" s="155">
        <v>82769.729999999952</v>
      </c>
      <c r="H62" s="155">
        <v>78072.589999999866</v>
      </c>
      <c r="I62" s="155">
        <v>92901.83</v>
      </c>
      <c r="J62" s="155">
        <v>77572.28</v>
      </c>
      <c r="K62" s="203">
        <v>90006.149999999892</v>
      </c>
      <c r="L62" s="203">
        <v>119138.44999999997</v>
      </c>
      <c r="M62" s="203">
        <v>123755.49</v>
      </c>
      <c r="N62" s="203">
        <v>107840.05999999992</v>
      </c>
      <c r="O62" s="123"/>
      <c r="P62" s="52" t="str">
        <f t="shared" si="109"/>
        <v/>
      </c>
      <c r="R62" s="110" t="s">
        <v>84</v>
      </c>
      <c r="S62" s="196">
        <v>15596.707000000013</v>
      </c>
      <c r="T62" s="155">
        <v>18332.828999999987</v>
      </c>
      <c r="U62" s="155">
        <v>21648.361999999994</v>
      </c>
      <c r="V62" s="155">
        <v>20693.550999999999</v>
      </c>
      <c r="W62" s="155">
        <v>23770.443999999989</v>
      </c>
      <c r="X62" s="155">
        <v>22065.902999999984</v>
      </c>
      <c r="Y62" s="155">
        <v>24906.423000000003</v>
      </c>
      <c r="Z62" s="155">
        <v>28016.947000000004</v>
      </c>
      <c r="AA62" s="155">
        <v>26292.933000000001</v>
      </c>
      <c r="AB62" s="155">
        <v>27722.498999999978</v>
      </c>
      <c r="AC62" s="155">
        <v>34797.590000000011</v>
      </c>
      <c r="AD62" s="155">
        <v>34642.825000000055</v>
      </c>
      <c r="AE62" s="155">
        <v>33058.543999999987</v>
      </c>
      <c r="AF62" s="123"/>
      <c r="AG62" s="52">
        <f t="shared" si="110"/>
        <v>-1</v>
      </c>
      <c r="AI62" s="198">
        <f t="shared" si="125"/>
        <v>2.0408556968710365</v>
      </c>
      <c r="AJ62" s="157">
        <f t="shared" si="125"/>
        <v>1.8586959199657298</v>
      </c>
      <c r="AK62" s="157">
        <f t="shared" si="126"/>
        <v>2.3103681372605527</v>
      </c>
      <c r="AL62" s="157">
        <f t="shared" si="126"/>
        <v>2.494909882777443</v>
      </c>
      <c r="AM62" s="157">
        <f t="shared" si="126"/>
        <v>2.357121537342076</v>
      </c>
      <c r="AN62" s="157">
        <f t="shared" si="126"/>
        <v>2.6659387435479127</v>
      </c>
      <c r="AO62" s="157">
        <f t="shared" si="126"/>
        <v>3.190162257970441</v>
      </c>
      <c r="AP62" s="157">
        <f t="shared" si="126"/>
        <v>3.0157583548138938</v>
      </c>
      <c r="AQ62" s="157">
        <f t="shared" si="126"/>
        <v>3.3894753383554024</v>
      </c>
      <c r="AR62" s="157">
        <f t="shared" si="126"/>
        <v>3.080067195408315</v>
      </c>
      <c r="AS62" s="157">
        <f t="shared" si="126"/>
        <v>2.920769071613742</v>
      </c>
      <c r="AT62" s="157">
        <f t="shared" si="126"/>
        <v>2.7992960150697193</v>
      </c>
      <c r="AU62" s="157">
        <f t="shared" si="127"/>
        <v>3.0655160985630028</v>
      </c>
      <c r="AV62" s="157" t="str">
        <f t="shared" si="127"/>
        <v/>
      </c>
      <c r="AW62" s="52" t="str">
        <f t="shared" si="128"/>
        <v/>
      </c>
      <c r="AZ62" s="105"/>
    </row>
    <row r="63" spans="1:52" ht="20.100000000000001" customHeight="1" thickBot="1" x14ac:dyDescent="0.3">
      <c r="A63" s="35" t="str">
        <f>A19</f>
        <v>jan-maio</v>
      </c>
      <c r="B63" s="167">
        <f>SUM(B51:B55)</f>
        <v>424654.63000000012</v>
      </c>
      <c r="C63" s="168">
        <f t="shared" ref="C63:O63" si="129">SUM(C51:C55)</f>
        <v>475414.94000000006</v>
      </c>
      <c r="D63" s="168">
        <f t="shared" si="129"/>
        <v>587265.14999999991</v>
      </c>
      <c r="E63" s="168">
        <f t="shared" si="129"/>
        <v>558931.32999999996</v>
      </c>
      <c r="F63" s="168">
        <f t="shared" si="129"/>
        <v>528425.34999999974</v>
      </c>
      <c r="G63" s="168">
        <f t="shared" si="129"/>
        <v>554271.76</v>
      </c>
      <c r="H63" s="168">
        <f t="shared" si="129"/>
        <v>412253.46999999974</v>
      </c>
      <c r="I63" s="168">
        <f t="shared" si="129"/>
        <v>507184.56999999972</v>
      </c>
      <c r="J63" s="168">
        <f t="shared" si="129"/>
        <v>525074.59000000008</v>
      </c>
      <c r="K63" s="168">
        <f t="shared" si="129"/>
        <v>562839.61999999953</v>
      </c>
      <c r="L63" s="168">
        <f t="shared" si="129"/>
        <v>621511.77</v>
      </c>
      <c r="M63" s="168">
        <f t="shared" si="129"/>
        <v>717594.90999999992</v>
      </c>
      <c r="N63" s="168">
        <f t="shared" si="129"/>
        <v>690226.92999999959</v>
      </c>
      <c r="O63" s="169">
        <f t="shared" si="129"/>
        <v>692403.98</v>
      </c>
      <c r="P63" s="57">
        <f t="shared" si="109"/>
        <v>3.1541075918327284E-3</v>
      </c>
      <c r="R63" s="109"/>
      <c r="S63" s="167">
        <f>SUM(S51:S55)</f>
        <v>80263.035000000003</v>
      </c>
      <c r="T63" s="168">
        <f t="shared" ref="T63:AF63" si="130">SUM(T51:T55)</f>
        <v>90857.899000000005</v>
      </c>
      <c r="U63" s="168">
        <f t="shared" si="130"/>
        <v>105528.93000000002</v>
      </c>
      <c r="V63" s="168">
        <f t="shared" si="130"/>
        <v>111257.59399999997</v>
      </c>
      <c r="W63" s="168">
        <f t="shared" si="130"/>
        <v>107790.605</v>
      </c>
      <c r="X63" s="168">
        <f t="shared" si="130"/>
        <v>116217.08599999997</v>
      </c>
      <c r="Y63" s="168">
        <f t="shared" si="130"/>
        <v>103147.372</v>
      </c>
      <c r="Z63" s="168">
        <f t="shared" si="130"/>
        <v>126228.43800000002</v>
      </c>
      <c r="AA63" s="168">
        <f t="shared" si="130"/>
        <v>133666.524</v>
      </c>
      <c r="AB63" s="168">
        <f t="shared" si="130"/>
        <v>139600.00200000007</v>
      </c>
      <c r="AC63" s="168">
        <f t="shared" si="130"/>
        <v>161032.73800000007</v>
      </c>
      <c r="AD63" s="168">
        <f t="shared" si="130"/>
        <v>190494.54000000007</v>
      </c>
      <c r="AE63" s="168">
        <f t="shared" si="130"/>
        <v>194395.64900000003</v>
      </c>
      <c r="AF63" s="169">
        <f t="shared" si="130"/>
        <v>200409.3790000001</v>
      </c>
      <c r="AG63" s="57">
        <f t="shared" ref="AG63:AG67" si="131">IF(AF63="","",(AF63-AE63)/AE63)</f>
        <v>3.0935517491958206E-2</v>
      </c>
      <c r="AI63" s="199">
        <f t="shared" si="125"/>
        <v>1.8900779440459647</v>
      </c>
      <c r="AJ63" s="173">
        <f t="shared" si="125"/>
        <v>1.9111283923891831</v>
      </c>
      <c r="AK63" s="173">
        <f t="shared" si="126"/>
        <v>1.7969554297577515</v>
      </c>
      <c r="AL63" s="173">
        <f t="shared" si="126"/>
        <v>1.9905413783120722</v>
      </c>
      <c r="AM63" s="173">
        <f t="shared" si="126"/>
        <v>2.0398454578305154</v>
      </c>
      <c r="AN63" s="173">
        <f t="shared" si="126"/>
        <v>2.0967527914465633</v>
      </c>
      <c r="AO63" s="173">
        <f t="shared" si="126"/>
        <v>2.502037690549944</v>
      </c>
      <c r="AP63" s="173">
        <f t="shared" si="126"/>
        <v>2.4888067474134732</v>
      </c>
      <c r="AQ63" s="173">
        <f t="shared" si="126"/>
        <v>2.5456673498521414</v>
      </c>
      <c r="AR63" s="173">
        <f t="shared" si="126"/>
        <v>2.4802802972541302</v>
      </c>
      <c r="AS63" s="173">
        <f t="shared" si="126"/>
        <v>2.5909845279358112</v>
      </c>
      <c r="AT63" s="173">
        <f t="shared" si="126"/>
        <v>2.6546250167800118</v>
      </c>
      <c r="AU63" s="173">
        <f t="shared" si="127"/>
        <v>2.8164019766658503</v>
      </c>
      <c r="AV63" s="173">
        <f t="shared" si="127"/>
        <v>2.894399581585307</v>
      </c>
      <c r="AW63" s="61">
        <f t="shared" si="128"/>
        <v>2.7694059855686071E-2</v>
      </c>
      <c r="AZ63" s="105"/>
    </row>
    <row r="64" spans="1:52" ht="20.100000000000001" customHeight="1" x14ac:dyDescent="0.25">
      <c r="A64" s="121" t="s">
        <v>85</v>
      </c>
      <c r="B64" s="117">
        <f>SUM(B51:B53)</f>
        <v>234491.43</v>
      </c>
      <c r="C64" s="154">
        <f>SUM(C51:C53)</f>
        <v>268123.53000000009</v>
      </c>
      <c r="D64" s="154">
        <f>SUM(D51:D53)</f>
        <v>341123.42000000004</v>
      </c>
      <c r="E64" s="154">
        <f t="shared" ref="E64:N64" si="132">SUM(E51:E53)</f>
        <v>307586.39999999991</v>
      </c>
      <c r="F64" s="154">
        <f t="shared" si="132"/>
        <v>312002.81999999983</v>
      </c>
      <c r="G64" s="154">
        <f t="shared" si="132"/>
        <v>314085.74999999994</v>
      </c>
      <c r="H64" s="154">
        <f t="shared" si="132"/>
        <v>225185.55999999994</v>
      </c>
      <c r="I64" s="154">
        <f t="shared" si="132"/>
        <v>291368.51999999996</v>
      </c>
      <c r="J64" s="154">
        <f t="shared" si="132"/>
        <v>290915.21000000002</v>
      </c>
      <c r="K64" s="154">
        <f t="shared" si="132"/>
        <v>314581.43999999971</v>
      </c>
      <c r="L64" s="154">
        <f t="shared" si="132"/>
        <v>387624.22000000009</v>
      </c>
      <c r="M64" s="154">
        <f t="shared" ref="M64" si="133">SUM(M51:M53)</f>
        <v>406414.75</v>
      </c>
      <c r="N64" s="154">
        <f t="shared" si="132"/>
        <v>412700.89999999979</v>
      </c>
      <c r="O64" s="154">
        <f>SUM(O51:O53)</f>
        <v>413849.39999999997</v>
      </c>
      <c r="P64" s="52">
        <f t="shared" si="109"/>
        <v>2.7828870739079444E-3</v>
      </c>
      <c r="R64" s="108" t="s">
        <v>85</v>
      </c>
      <c r="S64" s="117">
        <f>SUM(S51:S53)</f>
        <v>45609.39</v>
      </c>
      <c r="T64" s="154">
        <f>SUM(T51:T53)</f>
        <v>53062.921000000002</v>
      </c>
      <c r="U64" s="154">
        <f>SUM(U51:U53)</f>
        <v>61321.651000000027</v>
      </c>
      <c r="V64" s="154">
        <f>SUM(V51:V53)</f>
        <v>63351.315999999992</v>
      </c>
      <c r="W64" s="154">
        <f t="shared" ref="W64:AE64" si="134">SUM(W51:W53)</f>
        <v>61448.611999999994</v>
      </c>
      <c r="X64" s="154">
        <f t="shared" si="134"/>
        <v>65590.697999999975</v>
      </c>
      <c r="Y64" s="154">
        <f t="shared" si="134"/>
        <v>58604.442999999985</v>
      </c>
      <c r="Z64" s="154">
        <f t="shared" si="134"/>
        <v>74095.891999999963</v>
      </c>
      <c r="AA64" s="154">
        <f t="shared" si="134"/>
        <v>76343.599000000002</v>
      </c>
      <c r="AB64" s="154">
        <f t="shared" si="134"/>
        <v>80321.476000000039</v>
      </c>
      <c r="AC64" s="154">
        <f t="shared" si="134"/>
        <v>99368.438000000038</v>
      </c>
      <c r="AD64" s="154">
        <f t="shared" ref="AD64" si="135">SUM(AD51:AD53)</f>
        <v>107006.38200000001</v>
      </c>
      <c r="AE64" s="154">
        <f t="shared" si="134"/>
        <v>114707.06400000004</v>
      </c>
      <c r="AF64" s="119">
        <f>IF(AF53="","",SUM(AF51:AF53))</f>
        <v>116641.25800000009</v>
      </c>
      <c r="AG64" s="52">
        <f t="shared" si="131"/>
        <v>1.6862030397709823E-2</v>
      </c>
      <c r="AI64" s="197">
        <f t="shared" si="125"/>
        <v>1.9450344091466372</v>
      </c>
      <c r="AJ64" s="156">
        <f t="shared" si="125"/>
        <v>1.9790475308153666</v>
      </c>
      <c r="AK64" s="156">
        <f t="shared" ref="AK64:AT66" si="136">(U64/D64)*10</f>
        <v>1.7976382565582869</v>
      </c>
      <c r="AL64" s="156">
        <f t="shared" si="136"/>
        <v>2.0596266935079059</v>
      </c>
      <c r="AM64" s="156">
        <f t="shared" si="136"/>
        <v>1.9694889937212756</v>
      </c>
      <c r="AN64" s="156">
        <f t="shared" si="136"/>
        <v>2.0883054388809423</v>
      </c>
      <c r="AO64" s="156">
        <f t="shared" si="136"/>
        <v>2.6024956040698171</v>
      </c>
      <c r="AP64" s="156">
        <f t="shared" si="136"/>
        <v>2.5430301118322589</v>
      </c>
      <c r="AQ64" s="156">
        <f t="shared" si="136"/>
        <v>2.6242560160398627</v>
      </c>
      <c r="AR64" s="156">
        <f t="shared" si="136"/>
        <v>2.5532808292822393</v>
      </c>
      <c r="AS64" s="156">
        <f t="shared" si="136"/>
        <v>2.5635250036749513</v>
      </c>
      <c r="AT64" s="156">
        <f t="shared" si="136"/>
        <v>2.6329354926217619</v>
      </c>
      <c r="AU64" s="156">
        <f t="shared" ref="AU64:AV66" si="137">(AE64/N64)*10</f>
        <v>2.7794236455505694</v>
      </c>
      <c r="AV64" s="156">
        <f t="shared" si="137"/>
        <v>2.8184469519588551</v>
      </c>
      <c r="AW64" s="61">
        <f t="shared" si="128"/>
        <v>1.4040071390612217E-2</v>
      </c>
    </row>
    <row r="65" spans="1:49" ht="20.100000000000001" customHeight="1" x14ac:dyDescent="0.25">
      <c r="A65" s="121" t="s">
        <v>86</v>
      </c>
      <c r="B65" s="117">
        <f>SUM(B54:B56)</f>
        <v>270632.65000000014</v>
      </c>
      <c r="C65" s="154">
        <f>SUM(C54:C56)</f>
        <v>330331.44000000012</v>
      </c>
      <c r="D65" s="154">
        <f>SUM(D54:D56)</f>
        <v>371262.24999999988</v>
      </c>
      <c r="E65" s="154">
        <f t="shared" ref="E65:N65" si="138">SUM(E54:E56)</f>
        <v>341280.04000000004</v>
      </c>
      <c r="F65" s="154">
        <f t="shared" si="138"/>
        <v>330986.2099999999</v>
      </c>
      <c r="G65" s="154">
        <f t="shared" si="138"/>
        <v>352389.62000000011</v>
      </c>
      <c r="H65" s="154">
        <f t="shared" si="138"/>
        <v>271249.88999999984</v>
      </c>
      <c r="I65" s="154">
        <f t="shared" si="138"/>
        <v>338059.84999999963</v>
      </c>
      <c r="J65" s="154">
        <f t="shared" si="138"/>
        <v>341622.02</v>
      </c>
      <c r="K65" s="154">
        <f t="shared" si="138"/>
        <v>348164.02999999968</v>
      </c>
      <c r="L65" s="154">
        <f t="shared" si="138"/>
        <v>373006.16999999981</v>
      </c>
      <c r="M65" s="154">
        <f t="shared" ref="M65" si="139">SUM(M54:M56)</f>
        <v>455027.89</v>
      </c>
      <c r="N65" s="154">
        <f t="shared" si="138"/>
        <v>411269.95999999973</v>
      </c>
      <c r="O65" s="154"/>
      <c r="P65" s="52"/>
      <c r="R65" s="109" t="s">
        <v>86</v>
      </c>
      <c r="S65" s="117">
        <f>SUM(S54:S56)</f>
        <v>52069.507000000012</v>
      </c>
      <c r="T65" s="154">
        <f>SUM(T54:T56)</f>
        <v>57799.210999999981</v>
      </c>
      <c r="U65" s="154">
        <f>SUM(U54:U56)</f>
        <v>67284.703999999983</v>
      </c>
      <c r="V65" s="154">
        <f>SUM(V54:V56)</f>
        <v>68302.889999999985</v>
      </c>
      <c r="W65" s="154">
        <f t="shared" ref="W65:AE65" si="140">SUM(W54:W56)</f>
        <v>68997.127000000022</v>
      </c>
      <c r="X65" s="154">
        <f t="shared" si="140"/>
        <v>75648.96299999996</v>
      </c>
      <c r="Y65" s="154">
        <f t="shared" si="140"/>
        <v>65293.128000000026</v>
      </c>
      <c r="Z65" s="154">
        <f t="shared" si="140"/>
        <v>80241.398000000045</v>
      </c>
      <c r="AA65" s="154">
        <f t="shared" si="140"/>
        <v>84590.548999999999</v>
      </c>
      <c r="AB65" s="154">
        <f t="shared" si="140"/>
        <v>84889.636000000028</v>
      </c>
      <c r="AC65" s="154">
        <f t="shared" si="140"/>
        <v>93771.617999999988</v>
      </c>
      <c r="AD65" s="154">
        <f t="shared" ref="AD65" si="141">SUM(AD54:AD56)</f>
        <v>121302.12800000008</v>
      </c>
      <c r="AE65" s="154">
        <f t="shared" si="140"/>
        <v>117925.73600000003</v>
      </c>
      <c r="AF65" s="119" t="str">
        <f>IF(AF56="","",SUM(AF54:AF56))</f>
        <v/>
      </c>
      <c r="AG65" s="52" t="str">
        <f t="shared" si="131"/>
        <v/>
      </c>
      <c r="AI65" s="198">
        <f t="shared" si="125"/>
        <v>1.9239920608248851</v>
      </c>
      <c r="AJ65" s="157">
        <f t="shared" si="125"/>
        <v>1.7497338733485361</v>
      </c>
      <c r="AK65" s="157">
        <f t="shared" si="136"/>
        <v>1.8123227987763368</v>
      </c>
      <c r="AL65" s="157">
        <f t="shared" si="136"/>
        <v>2.0013737105750451</v>
      </c>
      <c r="AM65" s="157">
        <f t="shared" si="136"/>
        <v>2.0845921949437121</v>
      </c>
      <c r="AN65" s="157">
        <f t="shared" si="136"/>
        <v>2.1467420918924893</v>
      </c>
      <c r="AO65" s="157">
        <f t="shared" si="136"/>
        <v>2.4071209024269122</v>
      </c>
      <c r="AP65" s="157">
        <f t="shared" si="136"/>
        <v>2.3735855648045794</v>
      </c>
      <c r="AQ65" s="157">
        <f t="shared" si="136"/>
        <v>2.4761445119960355</v>
      </c>
      <c r="AR65" s="157">
        <f t="shared" si="136"/>
        <v>2.4382081055300313</v>
      </c>
      <c r="AS65" s="157">
        <f t="shared" si="136"/>
        <v>2.5139428122596481</v>
      </c>
      <c r="AT65" s="157">
        <f t="shared" si="136"/>
        <v>2.6658174293448273</v>
      </c>
      <c r="AU65" s="157">
        <f t="shared" si="137"/>
        <v>2.8673559333144611</v>
      </c>
      <c r="AV65" s="157" t="str">
        <f t="shared" ref="AV65:AV66" si="142">IF(AF60="","",(AF65/O65)*10)</f>
        <v/>
      </c>
      <c r="AW65" s="52" t="str">
        <f t="shared" ref="AW65:AW66" si="143">IF(AV65="","",(AV65-AU65)/AU65)</f>
        <v/>
      </c>
    </row>
    <row r="66" spans="1:49" ht="20.100000000000001" customHeight="1" x14ac:dyDescent="0.25">
      <c r="A66" s="121" t="s">
        <v>87</v>
      </c>
      <c r="B66" s="117">
        <f>SUM(B57:B59)</f>
        <v>362917.66000000003</v>
      </c>
      <c r="C66" s="154">
        <f>SUM(C57:C59)</f>
        <v>410216.99000000011</v>
      </c>
      <c r="D66" s="154">
        <f>SUM(D57:D59)</f>
        <v>402664.01999999979</v>
      </c>
      <c r="E66" s="154">
        <f t="shared" ref="E66:N66" si="144">SUM(E57:E59)</f>
        <v>374827.90000000014</v>
      </c>
      <c r="F66" s="154">
        <f t="shared" si="144"/>
        <v>411823.39999999991</v>
      </c>
      <c r="G66" s="154">
        <f t="shared" si="144"/>
        <v>392287.49999999988</v>
      </c>
      <c r="H66" s="154">
        <f t="shared" si="144"/>
        <v>324909.64999999991</v>
      </c>
      <c r="I66" s="154">
        <f t="shared" si="144"/>
        <v>335894.45999999973</v>
      </c>
      <c r="J66" s="154">
        <f t="shared" si="144"/>
        <v>323029.73000000004</v>
      </c>
      <c r="K66" s="154">
        <f t="shared" si="144"/>
        <v>359624.85999999987</v>
      </c>
      <c r="L66" s="154">
        <f t="shared" si="144"/>
        <v>485561.99000000028</v>
      </c>
      <c r="M66" s="154">
        <f t="shared" ref="M66" si="145">SUM(M57:M59)</f>
        <v>462583.7999999997</v>
      </c>
      <c r="N66" s="154">
        <f t="shared" si="144"/>
        <v>492850.48</v>
      </c>
      <c r="O66" s="154"/>
      <c r="P66" s="52"/>
      <c r="R66" s="109" t="s">
        <v>87</v>
      </c>
      <c r="S66" s="117">
        <f>SUM(S57:S59)</f>
        <v>66706.640000000043</v>
      </c>
      <c r="T66" s="154">
        <f>SUM(T57:T59)</f>
        <v>75687.896000000008</v>
      </c>
      <c r="U66" s="154">
        <f>SUM(U57:U59)</f>
        <v>78884.929000000004</v>
      </c>
      <c r="V66" s="154">
        <f>SUM(V57:V59)</f>
        <v>90834.866999999969</v>
      </c>
      <c r="W66" s="154">
        <f t="shared" ref="W66:AE66" si="146">SUM(W57:W59)</f>
        <v>90275.416000000056</v>
      </c>
      <c r="X66" s="154">
        <f t="shared" si="146"/>
        <v>87840.50900000002</v>
      </c>
      <c r="Y66" s="154">
        <f t="shared" si="146"/>
        <v>78765.768000000011</v>
      </c>
      <c r="Z66" s="154">
        <f t="shared" si="146"/>
        <v>86377.072000000029</v>
      </c>
      <c r="AA66" s="154">
        <f t="shared" si="146"/>
        <v>89313.755000000005</v>
      </c>
      <c r="AB66" s="154">
        <f t="shared" si="146"/>
        <v>95872.349999999977</v>
      </c>
      <c r="AC66" s="154">
        <f t="shared" si="146"/>
        <v>128355.976</v>
      </c>
      <c r="AD66" s="154">
        <f t="shared" ref="AD66" si="147">SUM(AD57:AD59)</f>
        <v>133533.43400000001</v>
      </c>
      <c r="AE66" s="154">
        <f t="shared" si="146"/>
        <v>144298.92600000009</v>
      </c>
      <c r="AF66" s="119" t="str">
        <f>IF(AF59="","",SUM(AF57:AF59))</f>
        <v/>
      </c>
      <c r="AG66" s="52" t="str">
        <f t="shared" si="131"/>
        <v/>
      </c>
      <c r="AI66" s="198">
        <f t="shared" si="125"/>
        <v>1.8380654168220978</v>
      </c>
      <c r="AJ66" s="157">
        <f t="shared" si="125"/>
        <v>1.8450697519866253</v>
      </c>
      <c r="AK66" s="157">
        <f t="shared" si="136"/>
        <v>1.959075682997454</v>
      </c>
      <c r="AL66" s="157">
        <f t="shared" si="136"/>
        <v>2.4233752876986996</v>
      </c>
      <c r="AM66" s="157">
        <f t="shared" si="136"/>
        <v>2.1920904931579916</v>
      </c>
      <c r="AN66" s="157">
        <f t="shared" si="136"/>
        <v>2.2391870503138653</v>
      </c>
      <c r="AO66" s="157">
        <f t="shared" si="136"/>
        <v>2.4242360299240122</v>
      </c>
      <c r="AP66" s="157">
        <f t="shared" si="136"/>
        <v>2.5715539339350846</v>
      </c>
      <c r="AQ66" s="157">
        <f t="shared" si="136"/>
        <v>2.764877245199691</v>
      </c>
      <c r="AR66" s="157">
        <f t="shared" si="136"/>
        <v>2.6658988480384815</v>
      </c>
      <c r="AS66" s="157">
        <f t="shared" si="136"/>
        <v>2.643451889634111</v>
      </c>
      <c r="AT66" s="157">
        <f t="shared" si="136"/>
        <v>2.8866863474250524</v>
      </c>
      <c r="AU66" s="157">
        <f t="shared" si="137"/>
        <v>2.9278438767067874</v>
      </c>
      <c r="AV66" s="303" t="str">
        <f t="shared" si="142"/>
        <v/>
      </c>
      <c r="AW66" s="52" t="str">
        <f t="shared" si="143"/>
        <v/>
      </c>
    </row>
    <row r="67" spans="1:49" ht="20.100000000000001" customHeight="1" thickBot="1" x14ac:dyDescent="0.3">
      <c r="A67" s="122" t="s">
        <v>88</v>
      </c>
      <c r="B67" s="196">
        <f>SUM(B60:B62)</f>
        <v>301452.82000000007</v>
      </c>
      <c r="C67" s="155">
        <f>SUM(C60:C62)</f>
        <v>388105.86999999988</v>
      </c>
      <c r="D67" s="155">
        <f>IF(D62="","",SUM(D60:D62))</f>
        <v>380957.63999999966</v>
      </c>
      <c r="E67" s="155">
        <f t="shared" ref="E67:N67" si="148">IF(E62="","",SUM(E60:E62))</f>
        <v>378869.0400000001</v>
      </c>
      <c r="F67" s="155">
        <f t="shared" si="148"/>
        <v>396865.16000000021</v>
      </c>
      <c r="G67" s="155">
        <f t="shared" si="148"/>
        <v>336903.74</v>
      </c>
      <c r="H67" s="155">
        <f t="shared" si="148"/>
        <v>311374.30999999976</v>
      </c>
      <c r="I67" s="155">
        <f t="shared" si="148"/>
        <v>337617.05000000005</v>
      </c>
      <c r="J67" s="155">
        <f t="shared" si="148"/>
        <v>314897.43999999994</v>
      </c>
      <c r="K67" s="155">
        <f t="shared" si="148"/>
        <v>372869.66999999981</v>
      </c>
      <c r="L67" s="155">
        <f t="shared" si="148"/>
        <v>493444.35000000033</v>
      </c>
      <c r="M67" s="155">
        <f t="shared" ref="M67" si="149">IF(M62="","",SUM(M60:M62))</f>
        <v>455271.89999999967</v>
      </c>
      <c r="N67" s="155">
        <f t="shared" si="148"/>
        <v>469197.2699999999</v>
      </c>
      <c r="O67" s="155" t="str">
        <f t="shared" ref="O67" si="150">IF(O62="","",SUM(O60:O62))</f>
        <v/>
      </c>
      <c r="P67" s="55" t="str">
        <f t="shared" si="109"/>
        <v/>
      </c>
      <c r="R67" s="110" t="s">
        <v>88</v>
      </c>
      <c r="S67" s="196">
        <f>SUM(S60:S62)</f>
        <v>63838.016000000018</v>
      </c>
      <c r="T67" s="155">
        <f>SUM(T60:T62)</f>
        <v>79380.659999999989</v>
      </c>
      <c r="U67" s="155">
        <f>IF(U62="","",SUM(U60:U62))</f>
        <v>89950.456999999995</v>
      </c>
      <c r="V67" s="155">
        <f>IF(V62="","",SUM(V60:V62))</f>
        <v>90706.435000000056</v>
      </c>
      <c r="W67" s="155">
        <f t="shared" ref="W67:AF67" si="151">IF(W62="","",SUM(W60:W62))</f>
        <v>98610.478999999992</v>
      </c>
      <c r="X67" s="155">
        <f t="shared" si="151"/>
        <v>84566.343999999997</v>
      </c>
      <c r="Y67" s="155">
        <f t="shared" si="151"/>
        <v>90045.485000000015</v>
      </c>
      <c r="Z67" s="155">
        <f t="shared" si="151"/>
        <v>94962.186000000016</v>
      </c>
      <c r="AA67" s="155">
        <f t="shared" si="151"/>
        <v>95891.539000000004</v>
      </c>
      <c r="AB67" s="155">
        <f t="shared" si="151"/>
        <v>103388.924</v>
      </c>
      <c r="AC67" s="155">
        <f t="shared" si="151"/>
        <v>140739.50200000001</v>
      </c>
      <c r="AD67" s="155">
        <f t="shared" ref="AD67" si="152">IF(AD62="","",SUM(AD60:AD62))</f>
        <v>135949.3170000001</v>
      </c>
      <c r="AE67" s="155">
        <f t="shared" si="151"/>
        <v>144294.08900000004</v>
      </c>
      <c r="AF67" s="123" t="str">
        <f t="shared" si="151"/>
        <v/>
      </c>
      <c r="AG67" s="55" t="str">
        <f t="shared" si="131"/>
        <v/>
      </c>
      <c r="AI67" s="200">
        <f t="shared" si="125"/>
        <v>2.1176785143360082</v>
      </c>
      <c r="AJ67" s="158">
        <f t="shared" si="125"/>
        <v>2.0453352071175841</v>
      </c>
      <c r="AK67" s="158">
        <f t="shared" ref="AK67:AT67" si="153">IF(U62="","",(U67/D67)*10)</f>
        <v>2.3611669003409426</v>
      </c>
      <c r="AL67" s="158">
        <f t="shared" si="153"/>
        <v>2.3941369028200361</v>
      </c>
      <c r="AM67" s="158">
        <f t="shared" si="153"/>
        <v>2.4847350923925884</v>
      </c>
      <c r="AN67" s="158">
        <f t="shared" si="153"/>
        <v>2.5101040433685897</v>
      </c>
      <c r="AO67" s="158">
        <f t="shared" si="153"/>
        <v>2.8918726467832263</v>
      </c>
      <c r="AP67" s="158">
        <f t="shared" si="153"/>
        <v>2.8127189074129992</v>
      </c>
      <c r="AQ67" s="158">
        <f t="shared" si="153"/>
        <v>3.045167309076886</v>
      </c>
      <c r="AR67" s="158">
        <f t="shared" si="153"/>
        <v>2.7727898597920304</v>
      </c>
      <c r="AS67" s="158">
        <f t="shared" si="153"/>
        <v>2.852185905056972</v>
      </c>
      <c r="AT67" s="158">
        <f t="shared" si="153"/>
        <v>2.9861126285193573</v>
      </c>
      <c r="AU67" s="158">
        <f>IF(AE62="","",(AE67/N67)*10)</f>
        <v>3.0753394835396222</v>
      </c>
      <c r="AV67" s="158" t="str">
        <f>IF(AF62="","",(AF67/O67)*10)</f>
        <v/>
      </c>
      <c r="AW67" s="55" t="str">
        <f t="shared" si="128"/>
        <v/>
      </c>
    </row>
    <row r="68" spans="1:49" x14ac:dyDescent="0.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</row>
  </sheetData>
  <mergeCells count="24">
    <mergeCell ref="AI48:AV48"/>
    <mergeCell ref="AW48:AW49"/>
    <mergeCell ref="A48:A49"/>
    <mergeCell ref="B48:O48"/>
    <mergeCell ref="P48:P49"/>
    <mergeCell ref="R48:R49"/>
    <mergeCell ref="S48:AF48"/>
    <mergeCell ref="AG48:AG49"/>
    <mergeCell ref="AI4:AV4"/>
    <mergeCell ref="AW4:AW5"/>
    <mergeCell ref="A26:A27"/>
    <mergeCell ref="B26:O26"/>
    <mergeCell ref="P26:P27"/>
    <mergeCell ref="R26:R27"/>
    <mergeCell ref="S26:AF26"/>
    <mergeCell ref="AG26:AG27"/>
    <mergeCell ref="AI26:AV26"/>
    <mergeCell ref="AW26:AW27"/>
    <mergeCell ref="A4:A5"/>
    <mergeCell ref="B4:O4"/>
    <mergeCell ref="P4:P5"/>
    <mergeCell ref="R4:R5"/>
    <mergeCell ref="S4:AF4"/>
    <mergeCell ref="AG4:AG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N64:N66 N20:N23 AE20:AE23 P63 AE64:AE67 B42:L45 B20:L23 B64:L67 S64:AC67 S42:AC45 S20:AC23 M42:N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037BA9-8B2B-4870-AFC1-61F9749D2E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P7:P23</xm:sqref>
        </x14:conditionalFormatting>
        <x14:conditionalFormatting xmlns:xm="http://schemas.microsoft.com/office/excel/2006/main">
          <x14:cfRule type="iconSet" priority="6" id="{79BAB5CA-0202-45E8-97A0-E9A8E71872D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P29:P45</xm:sqref>
        </x14:conditionalFormatting>
        <x14:conditionalFormatting xmlns:xm="http://schemas.microsoft.com/office/excel/2006/main">
          <x14:cfRule type="iconSet" priority="3" id="{857750BA-2763-4DE8-8FEB-FACFCE62F4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P51:P67</xm:sqref>
        </x14:conditionalFormatting>
        <x14:conditionalFormatting xmlns:xm="http://schemas.microsoft.com/office/excel/2006/main">
          <x14:cfRule type="iconSet" priority="7" id="{95E6F3FF-BFB3-406E-8B7A-53840CF818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4" id="{31564D89-EFCF-4D02-96EB-64A3C14E92F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1" id="{CB82AFFF-7EA5-4EED-AB48-E3EC2A7141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  <x14:conditionalFormatting xmlns:xm="http://schemas.microsoft.com/office/excel/2006/main">
          <x14:cfRule type="iconSet" priority="8" id="{EBB0697B-7E3D-413C-9053-FA0F055AA5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5" id="{F42A3BB8-6E0E-40BA-8EF1-45BAB072B8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2" id="{28061838-5419-4535-868A-3208D9A2BE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BECF-33E6-4C68-AF73-5A6491133A36}">
  <sheetPr codeName="Folha23">
    <pageSetUpPr fitToPage="1"/>
  </sheetPr>
  <dimension ref="A1:AZ70"/>
  <sheetViews>
    <sheetView showGridLines="0" topLeftCell="A7" workbookViewId="0">
      <selection activeCell="AX58" sqref="AX58"/>
    </sheetView>
  </sheetViews>
  <sheetFormatPr defaultRowHeight="15" x14ac:dyDescent="0.25"/>
  <cols>
    <col min="1" max="1" width="18.7109375" customWidth="1"/>
    <col min="16" max="16" width="10.140625" customWidth="1"/>
    <col min="17" max="17" width="1.7109375" customWidth="1"/>
    <col min="18" max="18" width="18.7109375" hidden="1" customWidth="1"/>
    <col min="33" max="33" width="10" customWidth="1"/>
    <col min="34" max="34" width="1.7109375" customWidth="1"/>
    <col min="49" max="49" width="10" customWidth="1"/>
    <col min="51" max="52" width="9.140625" style="101"/>
  </cols>
  <sheetData>
    <row r="1" spans="1:52" ht="15.75" x14ac:dyDescent="0.25">
      <c r="A1" s="4" t="s">
        <v>100</v>
      </c>
    </row>
    <row r="3" spans="1:52" ht="15.75" thickBot="1" x14ac:dyDescent="0.3">
      <c r="P3" s="205" t="s">
        <v>1</v>
      </c>
      <c r="AG3" s="289">
        <v>1000</v>
      </c>
      <c r="AW3" s="289" t="s">
        <v>47</v>
      </c>
    </row>
    <row r="4" spans="1:52" ht="20.100000000000001" customHeight="1" x14ac:dyDescent="0.25">
      <c r="A4" s="328" t="s">
        <v>3</v>
      </c>
      <c r="B4" s="330" t="s">
        <v>71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5"/>
      <c r="P4" s="333" t="s">
        <v>148</v>
      </c>
      <c r="R4" s="331" t="s">
        <v>3</v>
      </c>
      <c r="S4" s="323" t="s">
        <v>71</v>
      </c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5"/>
      <c r="AG4" s="335" t="s">
        <v>148</v>
      </c>
      <c r="AI4" s="323" t="s">
        <v>71</v>
      </c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5"/>
      <c r="AW4" s="333" t="s">
        <v>148</v>
      </c>
    </row>
    <row r="5" spans="1:52" ht="20.100000000000001" customHeight="1" thickBot="1" x14ac:dyDescent="0.3">
      <c r="A5" s="329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3">
        <v>2023</v>
      </c>
      <c r="P5" s="334"/>
      <c r="R5" s="332"/>
      <c r="S5" s="25">
        <v>2010</v>
      </c>
      <c r="T5" s="135">
        <v>2011</v>
      </c>
      <c r="U5" s="135">
        <v>2012</v>
      </c>
      <c r="V5" s="135">
        <v>2013</v>
      </c>
      <c r="W5" s="135">
        <v>2014</v>
      </c>
      <c r="X5" s="135">
        <v>2015</v>
      </c>
      <c r="Y5" s="135">
        <v>2016</v>
      </c>
      <c r="Z5" s="135">
        <v>2017</v>
      </c>
      <c r="AA5" s="135">
        <v>2018</v>
      </c>
      <c r="AB5" s="135">
        <v>2019</v>
      </c>
      <c r="AC5" s="135">
        <v>2020</v>
      </c>
      <c r="AD5" s="135">
        <v>2021</v>
      </c>
      <c r="AE5" s="135">
        <v>2022</v>
      </c>
      <c r="AF5" s="133">
        <v>2023</v>
      </c>
      <c r="AG5" s="336"/>
      <c r="AI5" s="25">
        <v>2010</v>
      </c>
      <c r="AJ5" s="135">
        <v>2011</v>
      </c>
      <c r="AK5" s="135">
        <v>2012</v>
      </c>
      <c r="AL5" s="135">
        <v>2013</v>
      </c>
      <c r="AM5" s="135">
        <v>2014</v>
      </c>
      <c r="AN5" s="135">
        <v>2015</v>
      </c>
      <c r="AO5" s="135">
        <v>2016</v>
      </c>
      <c r="AP5" s="135">
        <v>2017</v>
      </c>
      <c r="AQ5" s="135">
        <v>2018</v>
      </c>
      <c r="AR5" s="135">
        <v>2019</v>
      </c>
      <c r="AS5" s="135">
        <v>2020</v>
      </c>
      <c r="AT5" s="135">
        <v>2021</v>
      </c>
      <c r="AU5" s="135">
        <v>2022</v>
      </c>
      <c r="AV5" s="133">
        <v>2023</v>
      </c>
      <c r="AW5" s="334"/>
      <c r="AY5" s="290">
        <v>2013</v>
      </c>
      <c r="AZ5" s="290">
        <v>2014</v>
      </c>
    </row>
    <row r="6" spans="1:52" ht="3" customHeight="1" thickBot="1" x14ac:dyDescent="0.3">
      <c r="A6" s="291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4"/>
      <c r="R6" s="291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4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2"/>
    </row>
    <row r="7" spans="1:52" ht="20.100000000000001" customHeight="1" x14ac:dyDescent="0.25">
      <c r="A7" s="120" t="s">
        <v>73</v>
      </c>
      <c r="B7" s="39">
        <v>112208.21</v>
      </c>
      <c r="C7" s="153">
        <v>125412.47000000002</v>
      </c>
      <c r="D7" s="153">
        <v>111648.51</v>
      </c>
      <c r="E7" s="153">
        <v>101032.48999999999</v>
      </c>
      <c r="F7" s="153">
        <v>181499.08999999997</v>
      </c>
      <c r="G7" s="153">
        <v>165515.38999999981</v>
      </c>
      <c r="H7" s="153">
        <v>127441.33000000005</v>
      </c>
      <c r="I7" s="153">
        <v>165564.63999999996</v>
      </c>
      <c r="J7" s="204">
        <v>108022.51</v>
      </c>
      <c r="K7" s="204">
        <v>201133.06000000003</v>
      </c>
      <c r="L7" s="204">
        <v>231418.47</v>
      </c>
      <c r="M7" s="204">
        <v>214311.47</v>
      </c>
      <c r="N7" s="204">
        <v>194589.28999999966</v>
      </c>
      <c r="O7" s="112">
        <v>208892.63999999984</v>
      </c>
      <c r="P7" s="61">
        <f>IF(O7="","",(O7-N7)/N7)</f>
        <v>7.3505330123770973E-2</v>
      </c>
      <c r="R7" s="109" t="s">
        <v>73</v>
      </c>
      <c r="S7" s="39">
        <v>5046.811999999999</v>
      </c>
      <c r="T7" s="153">
        <v>5419.8780000000006</v>
      </c>
      <c r="U7" s="153">
        <v>5376.692</v>
      </c>
      <c r="V7" s="153">
        <v>8185.9700000000021</v>
      </c>
      <c r="W7" s="153">
        <v>9253.7109999999993</v>
      </c>
      <c r="X7" s="153">
        <v>8018.4579999999987</v>
      </c>
      <c r="Y7" s="153">
        <v>7549.5260000000026</v>
      </c>
      <c r="Z7" s="153">
        <v>9256.76</v>
      </c>
      <c r="AA7" s="153">
        <v>8429.6530000000002</v>
      </c>
      <c r="AB7" s="153">
        <v>12162.242999999999</v>
      </c>
      <c r="AC7" s="153">
        <v>14395.186999999998</v>
      </c>
      <c r="AD7" s="153">
        <v>11537.55599999999</v>
      </c>
      <c r="AE7" s="153">
        <v>12478.587</v>
      </c>
      <c r="AF7" s="112">
        <v>14628.066999999995</v>
      </c>
      <c r="AG7" s="61">
        <f>IF(AF7="","",(AF7-AE7)/AE7)</f>
        <v>0.1722534770964049</v>
      </c>
      <c r="AI7" s="124">
        <f t="shared" ref="AI7:AI16" si="0">(S7/B7)*10</f>
        <v>0.44977207995742902</v>
      </c>
      <c r="AJ7" s="156">
        <f t="shared" ref="AJ7:AJ16" si="1">(T7/C7)*10</f>
        <v>0.43216420185329257</v>
      </c>
      <c r="AK7" s="156">
        <f t="shared" ref="AK7:AK16" si="2">(U7/D7)*10</f>
        <v>0.48157310832003042</v>
      </c>
      <c r="AL7" s="156">
        <f t="shared" ref="AL7:AL16" si="3">(V7/E7)*10</f>
        <v>0.81023144139078462</v>
      </c>
      <c r="AM7" s="156">
        <f t="shared" ref="AM7:AM16" si="4">(W7/F7)*10</f>
        <v>0.50984889235532815</v>
      </c>
      <c r="AN7" s="156">
        <f t="shared" ref="AN7:AN16" si="5">(X7/G7)*10</f>
        <v>0.48445392298565154</v>
      </c>
      <c r="AO7" s="156">
        <f t="shared" ref="AO7:AO16" si="6">(Y7/H7)*10</f>
        <v>0.5923922796474268</v>
      </c>
      <c r="AP7" s="156">
        <f t="shared" ref="AP7:AP16" si="7">(Z7/I7)*10</f>
        <v>0.55910247502123656</v>
      </c>
      <c r="AQ7" s="156">
        <f t="shared" ref="AQ7:AQ16" si="8">(AA7/J7)*10</f>
        <v>0.78036077850810914</v>
      </c>
      <c r="AR7" s="156">
        <f t="shared" ref="AR7:AR16" si="9">(AB7/K7)*10</f>
        <v>0.60468642002463424</v>
      </c>
      <c r="AS7" s="156">
        <f t="shared" ref="AS7:AS16" si="10">(AC7/L7)*10</f>
        <v>0.62204140404177755</v>
      </c>
      <c r="AT7" s="156">
        <f t="shared" ref="AT7:AT22" si="11">(AD7/M7)*10</f>
        <v>0.53835457336931103</v>
      </c>
      <c r="AU7" s="156">
        <f t="shared" ref="AU7:AV22" si="12">(AE7/N7)*10</f>
        <v>0.64127820189898543</v>
      </c>
      <c r="AV7" s="156">
        <f t="shared" ref="AV7:AV19" si="13">(AF7/O7)*10</f>
        <v>0.70026722817998799</v>
      </c>
      <c r="AW7" s="61">
        <f t="shared" ref="AW7" si="14">IF(AV7="","",(AV7-AU7)/AU7)</f>
        <v>9.1986638726096207E-2</v>
      </c>
      <c r="AY7" s="105"/>
      <c r="AZ7" s="105"/>
    </row>
    <row r="8" spans="1:52" ht="20.100000000000001" customHeight="1" x14ac:dyDescent="0.25">
      <c r="A8" s="121" t="s">
        <v>74</v>
      </c>
      <c r="B8" s="19">
        <v>103876.33999999997</v>
      </c>
      <c r="C8" s="154">
        <v>109703.67999999998</v>
      </c>
      <c r="D8" s="154">
        <v>90718.43</v>
      </c>
      <c r="E8" s="154">
        <v>91462.49</v>
      </c>
      <c r="F8" s="154">
        <v>178750.52</v>
      </c>
      <c r="G8" s="154">
        <v>189327.78999999998</v>
      </c>
      <c r="H8" s="154">
        <v>161032.97</v>
      </c>
      <c r="I8" s="154">
        <v>180460.41999999998</v>
      </c>
      <c r="J8" s="202">
        <v>101175.85</v>
      </c>
      <c r="K8" s="202">
        <v>239012.21</v>
      </c>
      <c r="L8" s="202">
        <v>200385.87</v>
      </c>
      <c r="M8" s="202">
        <v>256727.69999999998</v>
      </c>
      <c r="N8" s="202">
        <v>269371.2899999998</v>
      </c>
      <c r="O8" s="119">
        <v>264327.53999999986</v>
      </c>
      <c r="P8" s="52">
        <f t="shared" ref="P8:P20" si="15">IF(O8="","",(O8-N8)/N8)</f>
        <v>-1.8724155792549182E-2</v>
      </c>
      <c r="R8" s="109" t="s">
        <v>74</v>
      </c>
      <c r="S8" s="19">
        <v>4875.3999999999996</v>
      </c>
      <c r="T8" s="154">
        <v>5047.22</v>
      </c>
      <c r="U8" s="154">
        <v>4979.2489999999998</v>
      </c>
      <c r="V8" s="154">
        <v>7645.0780000000004</v>
      </c>
      <c r="W8" s="154">
        <v>9124.9479999999967</v>
      </c>
      <c r="X8" s="154">
        <v>9271.5960000000014</v>
      </c>
      <c r="Y8" s="154">
        <v>8398.7909999999993</v>
      </c>
      <c r="Z8" s="154">
        <v>10079.532000000001</v>
      </c>
      <c r="AA8" s="154">
        <v>9460.1350000000002</v>
      </c>
      <c r="AB8" s="154">
        <v>13827.451999999999</v>
      </c>
      <c r="AC8" s="154">
        <v>13178.782000000005</v>
      </c>
      <c r="AD8" s="154">
        <v>12834.916000000007</v>
      </c>
      <c r="AE8" s="154">
        <v>17041.921999999999</v>
      </c>
      <c r="AF8" s="119">
        <v>16683.641999999993</v>
      </c>
      <c r="AG8" s="52">
        <f t="shared" ref="AG8:AG23" si="16">IF(AF8="","",(AF8-AE8)/AE8)</f>
        <v>-2.1023450289234167E-2</v>
      </c>
      <c r="AI8" s="125">
        <f t="shared" si="0"/>
        <v>0.46934653261753362</v>
      </c>
      <c r="AJ8" s="157">
        <f t="shared" si="1"/>
        <v>0.46007754707955117</v>
      </c>
      <c r="AK8" s="157">
        <f t="shared" si="2"/>
        <v>0.54886851547144277</v>
      </c>
      <c r="AL8" s="157">
        <f t="shared" si="3"/>
        <v>0.83587031142493495</v>
      </c>
      <c r="AM8" s="157">
        <f t="shared" si="4"/>
        <v>0.51048511635099003</v>
      </c>
      <c r="AN8" s="157">
        <f t="shared" si="5"/>
        <v>0.48971130968147902</v>
      </c>
      <c r="AO8" s="157">
        <f t="shared" si="6"/>
        <v>0.52155723141664712</v>
      </c>
      <c r="AP8" s="157">
        <f t="shared" si="7"/>
        <v>0.55854530317506745</v>
      </c>
      <c r="AQ8" s="157">
        <f t="shared" si="8"/>
        <v>0.93501907816934571</v>
      </c>
      <c r="AR8" s="157">
        <f t="shared" si="9"/>
        <v>0.57852492138372347</v>
      </c>
      <c r="AS8" s="157">
        <f t="shared" si="10"/>
        <v>0.65767022395341579</v>
      </c>
      <c r="AT8" s="157">
        <f t="shared" si="11"/>
        <v>0.49994277984027458</v>
      </c>
      <c r="AU8" s="157">
        <f t="shared" si="12"/>
        <v>0.63265546970503106</v>
      </c>
      <c r="AV8" s="157">
        <f t="shared" si="13"/>
        <v>0.63117305143459523</v>
      </c>
      <c r="AW8" s="52">
        <f t="shared" ref="AW8" si="17">IF(AV8="","",(AV8-AU8)/AU8)</f>
        <v>-2.3431683458407268E-3</v>
      </c>
      <c r="AY8" s="105"/>
      <c r="AZ8" s="105"/>
    </row>
    <row r="9" spans="1:52" ht="20.100000000000001" customHeight="1" x14ac:dyDescent="0.25">
      <c r="A9" s="121" t="s">
        <v>75</v>
      </c>
      <c r="B9" s="19">
        <v>167912.4499999999</v>
      </c>
      <c r="C9" s="154">
        <v>125645.36999999997</v>
      </c>
      <c r="D9" s="154">
        <v>135794.10999999996</v>
      </c>
      <c r="E9" s="154">
        <v>78438.490000000034</v>
      </c>
      <c r="F9" s="154">
        <v>159258.74000000002</v>
      </c>
      <c r="G9" s="154">
        <v>179781.25999999998</v>
      </c>
      <c r="H9" s="154">
        <v>158298.96</v>
      </c>
      <c r="I9" s="154">
        <v>184761.43000000002</v>
      </c>
      <c r="J9" s="202">
        <v>131254.85999999999</v>
      </c>
      <c r="K9" s="202">
        <v>209750.07</v>
      </c>
      <c r="L9" s="202">
        <v>209116.09</v>
      </c>
      <c r="M9" s="202">
        <v>346835.91000000079</v>
      </c>
      <c r="N9" s="202">
        <v>197105.36999999982</v>
      </c>
      <c r="O9" s="119">
        <v>306420.20000000024</v>
      </c>
      <c r="P9" s="52">
        <f t="shared" si="15"/>
        <v>0.55460097307344047</v>
      </c>
      <c r="R9" s="109" t="s">
        <v>75</v>
      </c>
      <c r="S9" s="19">
        <v>7464.3919999999998</v>
      </c>
      <c r="T9" s="154">
        <v>5720.5099999999993</v>
      </c>
      <c r="U9" s="154">
        <v>6851.9379999999956</v>
      </c>
      <c r="V9" s="154">
        <v>7142.3209999999999</v>
      </c>
      <c r="W9" s="154">
        <v>8172.4949999999981</v>
      </c>
      <c r="X9" s="154">
        <v>8953.7059999999983</v>
      </c>
      <c r="Y9" s="154">
        <v>8549.0249999999996</v>
      </c>
      <c r="Z9" s="154">
        <v>9978.1299999999992</v>
      </c>
      <c r="AA9" s="154">
        <v>10309.046</v>
      </c>
      <c r="AB9" s="154">
        <v>11853.175999999999</v>
      </c>
      <c r="AC9" s="154">
        <v>12973.125000000002</v>
      </c>
      <c r="AD9" s="154">
        <v>17902.007000000001</v>
      </c>
      <c r="AE9" s="154">
        <v>13656.812000000011</v>
      </c>
      <c r="AF9" s="119">
        <v>20127.847000000009</v>
      </c>
      <c r="AG9" s="52">
        <f t="shared" si="16"/>
        <v>0.47383203342039071</v>
      </c>
      <c r="AI9" s="125">
        <f t="shared" si="0"/>
        <v>0.44454071154342661</v>
      </c>
      <c r="AJ9" s="157">
        <f t="shared" si="1"/>
        <v>0.45529015514061527</v>
      </c>
      <c r="AK9" s="157">
        <f t="shared" si="2"/>
        <v>0.50458285709151873</v>
      </c>
      <c r="AL9" s="157">
        <f t="shared" si="3"/>
        <v>0.9105632961572816</v>
      </c>
      <c r="AM9" s="157">
        <f t="shared" si="4"/>
        <v>0.51315833592555093</v>
      </c>
      <c r="AN9" s="157">
        <f t="shared" si="5"/>
        <v>0.49803333228390984</v>
      </c>
      <c r="AO9" s="157">
        <f t="shared" si="6"/>
        <v>0.54005566429495178</v>
      </c>
      <c r="AP9" s="157">
        <f t="shared" si="7"/>
        <v>0.54005481555322443</v>
      </c>
      <c r="AQ9" s="157">
        <f t="shared" si="8"/>
        <v>0.78542204075338629</v>
      </c>
      <c r="AR9" s="157">
        <f t="shared" si="9"/>
        <v>0.56510951343186677</v>
      </c>
      <c r="AS9" s="157">
        <f t="shared" si="10"/>
        <v>0.62037909182406781</v>
      </c>
      <c r="AT9" s="157">
        <f t="shared" si="11"/>
        <v>0.51615206164782534</v>
      </c>
      <c r="AU9" s="157">
        <f t="shared" si="12"/>
        <v>0.69286859104853527</v>
      </c>
      <c r="AV9" s="157">
        <f t="shared" ref="AV9" si="18">(AF9/O9)*10</f>
        <v>0.65687076113128295</v>
      </c>
      <c r="AW9" s="52">
        <f t="shared" ref="AW9" si="19">IF(AV9="","",(AV9-AU9)/AU9)</f>
        <v>-5.1954772351241817E-2</v>
      </c>
      <c r="AY9" s="105"/>
      <c r="AZ9" s="105"/>
    </row>
    <row r="10" spans="1:52" ht="20.100000000000001" customHeight="1" x14ac:dyDescent="0.25">
      <c r="A10" s="121" t="s">
        <v>76</v>
      </c>
      <c r="B10" s="19">
        <v>170409.85000000006</v>
      </c>
      <c r="C10" s="154">
        <v>125525.65000000001</v>
      </c>
      <c r="D10" s="154">
        <v>131142.06000000003</v>
      </c>
      <c r="E10" s="154">
        <v>111314.47999999998</v>
      </c>
      <c r="F10" s="154">
        <v>139455.4</v>
      </c>
      <c r="G10" s="154">
        <v>172871.54000000007</v>
      </c>
      <c r="H10" s="154">
        <v>120913.15000000001</v>
      </c>
      <c r="I10" s="154">
        <v>195875.86000000002</v>
      </c>
      <c r="J10" s="202">
        <v>150373.06</v>
      </c>
      <c r="K10" s="202">
        <v>244932.87999999998</v>
      </c>
      <c r="L10" s="202">
        <v>233003.39</v>
      </c>
      <c r="M10" s="202">
        <v>238556.85</v>
      </c>
      <c r="N10" s="202">
        <v>212363.09999999992</v>
      </c>
      <c r="O10" s="119">
        <v>263426.7099999999</v>
      </c>
      <c r="P10" s="52">
        <f t="shared" si="15"/>
        <v>0.24045425029112877</v>
      </c>
      <c r="R10" s="109" t="s">
        <v>76</v>
      </c>
      <c r="S10" s="19">
        <v>7083.5199999999986</v>
      </c>
      <c r="T10" s="154">
        <v>5734.7760000000007</v>
      </c>
      <c r="U10" s="154">
        <v>6986.2150000000011</v>
      </c>
      <c r="V10" s="154">
        <v>8949.2860000000001</v>
      </c>
      <c r="W10" s="154">
        <v>7735.4290000000001</v>
      </c>
      <c r="X10" s="154">
        <v>8580.4020000000019</v>
      </c>
      <c r="Y10" s="154">
        <v>6742.456000000001</v>
      </c>
      <c r="Z10" s="154">
        <v>10425.911000000004</v>
      </c>
      <c r="AA10" s="154">
        <v>11410.679</v>
      </c>
      <c r="AB10" s="154">
        <v>13024.389000000001</v>
      </c>
      <c r="AC10" s="154">
        <v>14120.863000000001</v>
      </c>
      <c r="AD10" s="154">
        <v>13171.960999999996</v>
      </c>
      <c r="AE10" s="154">
        <v>15217.785000000009</v>
      </c>
      <c r="AF10" s="119">
        <v>16978.733999999993</v>
      </c>
      <c r="AG10" s="52">
        <f t="shared" si="16"/>
        <v>0.11571651196281083</v>
      </c>
      <c r="AI10" s="125">
        <f t="shared" si="0"/>
        <v>0.41567550232571626</v>
      </c>
      <c r="AJ10" s="157">
        <f t="shared" si="1"/>
        <v>0.45686088859129592</v>
      </c>
      <c r="AK10" s="157">
        <f t="shared" si="2"/>
        <v>0.53272115749897475</v>
      </c>
      <c r="AL10" s="157">
        <f t="shared" si="3"/>
        <v>0.80396422819385238</v>
      </c>
      <c r="AM10" s="157">
        <f t="shared" si="4"/>
        <v>0.55468838065790216</v>
      </c>
      <c r="AN10" s="157">
        <f t="shared" si="5"/>
        <v>0.49634555231011412</v>
      </c>
      <c r="AO10" s="157">
        <f t="shared" si="6"/>
        <v>0.55762801647298088</v>
      </c>
      <c r="AP10" s="157">
        <f t="shared" si="7"/>
        <v>0.53227135799174041</v>
      </c>
      <c r="AQ10" s="157">
        <f t="shared" si="8"/>
        <v>0.75882468575155682</v>
      </c>
      <c r="AR10" s="157">
        <f t="shared" si="9"/>
        <v>0.5317533930111793</v>
      </c>
      <c r="AS10" s="157">
        <f t="shared" si="10"/>
        <v>0.60603680487223821</v>
      </c>
      <c r="AT10" s="157">
        <f t="shared" si="11"/>
        <v>0.55215186652573567</v>
      </c>
      <c r="AU10" s="157">
        <f t="shared" si="12"/>
        <v>0.71659271314084294</v>
      </c>
      <c r="AV10" s="157">
        <f t="shared" ref="AV10" si="20">(AF10/O10)*10</f>
        <v>0.64453350231645068</v>
      </c>
      <c r="AW10" s="52">
        <f t="shared" ref="AW10" si="21">IF(AV10="","",(AV10-AU10)/AU10)</f>
        <v>-0.10055811272285343</v>
      </c>
      <c r="AY10" s="105"/>
      <c r="AZ10" s="105"/>
    </row>
    <row r="11" spans="1:52" ht="20.100000000000001" customHeight="1" x14ac:dyDescent="0.25">
      <c r="A11" s="121" t="s">
        <v>77</v>
      </c>
      <c r="B11" s="19">
        <v>105742.86999999997</v>
      </c>
      <c r="C11" s="154">
        <v>146772.35999999993</v>
      </c>
      <c r="D11" s="154">
        <v>106191.60999999997</v>
      </c>
      <c r="E11" s="154">
        <v>156740.30999999991</v>
      </c>
      <c r="F11" s="154">
        <v>208322.54999999996</v>
      </c>
      <c r="G11" s="154">
        <v>182102.74999999991</v>
      </c>
      <c r="H11" s="154">
        <v>156318.05000000002</v>
      </c>
      <c r="I11" s="154">
        <v>208364.81999999995</v>
      </c>
      <c r="J11" s="202">
        <v>123404.02</v>
      </c>
      <c r="K11" s="202">
        <v>228431.58000000013</v>
      </c>
      <c r="L11" s="202">
        <v>207366.91000000006</v>
      </c>
      <c r="M11" s="202">
        <v>271945.74000000005</v>
      </c>
      <c r="N11" s="202">
        <v>297505.12000000011</v>
      </c>
      <c r="O11" s="119">
        <v>274345.3899999999</v>
      </c>
      <c r="P11" s="52">
        <f t="shared" si="15"/>
        <v>-7.7846492188101524E-2</v>
      </c>
      <c r="R11" s="109" t="s">
        <v>77</v>
      </c>
      <c r="S11" s="19">
        <v>5269.9080000000022</v>
      </c>
      <c r="T11" s="154">
        <v>6791.5110000000022</v>
      </c>
      <c r="U11" s="154">
        <v>6331.175000000002</v>
      </c>
      <c r="V11" s="154">
        <v>12356.189000000002</v>
      </c>
      <c r="W11" s="154">
        <v>10013.188000000002</v>
      </c>
      <c r="X11" s="154">
        <v>9709.3430000000008</v>
      </c>
      <c r="Y11" s="154">
        <v>9074.4239999999991</v>
      </c>
      <c r="Z11" s="154">
        <v>11193.306000000002</v>
      </c>
      <c r="AA11" s="154">
        <v>12194.198</v>
      </c>
      <c r="AB11" s="154">
        <v>12392.851000000008</v>
      </c>
      <c r="AC11" s="154">
        <v>10554.120999999999</v>
      </c>
      <c r="AD11" s="154">
        <v>14483.971999999998</v>
      </c>
      <c r="AE11" s="154">
        <v>20355.923999999988</v>
      </c>
      <c r="AF11" s="119">
        <v>18812.670000000002</v>
      </c>
      <c r="AG11" s="52">
        <f t="shared" si="16"/>
        <v>-7.5813507655068238E-2</v>
      </c>
      <c r="AI11" s="125">
        <f t="shared" si="0"/>
        <v>0.4983700555886183</v>
      </c>
      <c r="AJ11" s="157">
        <f t="shared" si="1"/>
        <v>0.46272411236012051</v>
      </c>
      <c r="AK11" s="157">
        <f t="shared" si="2"/>
        <v>0.59620293919642087</v>
      </c>
      <c r="AL11" s="157">
        <f t="shared" si="3"/>
        <v>0.78832235306922693</v>
      </c>
      <c r="AM11" s="157">
        <f t="shared" si="4"/>
        <v>0.48065790285305188</v>
      </c>
      <c r="AN11" s="157">
        <f t="shared" si="5"/>
        <v>0.53317937263440585</v>
      </c>
      <c r="AO11" s="157">
        <f t="shared" si="6"/>
        <v>0.58051031214885285</v>
      </c>
      <c r="AP11" s="157">
        <f t="shared" si="7"/>
        <v>0.53719749811892448</v>
      </c>
      <c r="AQ11" s="157">
        <f t="shared" si="8"/>
        <v>0.98815241189063374</v>
      </c>
      <c r="AR11" s="157">
        <f t="shared" si="9"/>
        <v>0.54251916481950524</v>
      </c>
      <c r="AS11" s="157">
        <f t="shared" si="10"/>
        <v>0.50895878228594893</v>
      </c>
      <c r="AT11" s="157">
        <f t="shared" si="11"/>
        <v>0.53260521749669598</v>
      </c>
      <c r="AU11" s="157">
        <f t="shared" si="12"/>
        <v>0.6842209639955098</v>
      </c>
      <c r="AV11" s="157">
        <f t="shared" ref="AV11" si="22">(AF11/O11)*10</f>
        <v>0.68572940117564973</v>
      </c>
      <c r="AW11" s="52">
        <f t="shared" ref="AW11" si="23">IF(AV11="","",(AV11-AU11)/AU11)</f>
        <v>2.2046053241797942E-3</v>
      </c>
      <c r="AY11" s="105"/>
      <c r="AZ11" s="105"/>
    </row>
    <row r="12" spans="1:52" ht="20.100000000000001" customHeight="1" x14ac:dyDescent="0.25">
      <c r="A12" s="121" t="s">
        <v>78</v>
      </c>
      <c r="B12" s="19">
        <v>173043.08000000005</v>
      </c>
      <c r="C12" s="154">
        <v>88557.569999999978</v>
      </c>
      <c r="D12" s="154">
        <v>121066.39000000004</v>
      </c>
      <c r="E12" s="154">
        <v>142381.43</v>
      </c>
      <c r="F12" s="154">
        <v>163673.44999999992</v>
      </c>
      <c r="G12" s="154">
        <v>227727.18000000014</v>
      </c>
      <c r="H12" s="154">
        <v>161332.92000000001</v>
      </c>
      <c r="I12" s="154">
        <v>247351.10999999993</v>
      </c>
      <c r="J12" s="202">
        <v>159573.16</v>
      </c>
      <c r="K12" s="202">
        <v>248865.2099999999</v>
      </c>
      <c r="L12" s="202">
        <v>200988.73999999996</v>
      </c>
      <c r="M12" s="202">
        <v>276889.69999999984</v>
      </c>
      <c r="N12" s="202">
        <v>223105.37999999986</v>
      </c>
      <c r="O12" s="119"/>
      <c r="P12" s="52" t="str">
        <f t="shared" si="15"/>
        <v/>
      </c>
      <c r="R12" s="109" t="s">
        <v>78</v>
      </c>
      <c r="S12" s="19">
        <v>8468.7459999999992</v>
      </c>
      <c r="T12" s="154">
        <v>4467.674</v>
      </c>
      <c r="U12" s="154">
        <v>6989.1480000000029</v>
      </c>
      <c r="V12" s="154">
        <v>11275.52199999999</v>
      </c>
      <c r="W12" s="154">
        <v>8874.6120000000028</v>
      </c>
      <c r="X12" s="154">
        <v>11770.861000000004</v>
      </c>
      <c r="Y12" s="154">
        <v>9513.2329999999984</v>
      </c>
      <c r="Z12" s="154">
        <v>14562.611999999999</v>
      </c>
      <c r="AA12" s="154">
        <v>13054.882</v>
      </c>
      <c r="AB12" s="154">
        <v>13834.111000000008</v>
      </c>
      <c r="AC12" s="154">
        <v>12299.127999999995</v>
      </c>
      <c r="AD12" s="154">
        <v>14683.353999999999</v>
      </c>
      <c r="AE12" s="154">
        <v>14644.828000000001</v>
      </c>
      <c r="AF12" s="119"/>
      <c r="AG12" s="52" t="str">
        <f t="shared" si="16"/>
        <v/>
      </c>
      <c r="AI12" s="125">
        <f t="shared" si="0"/>
        <v>0.48940102083250003</v>
      </c>
      <c r="AJ12" s="157">
        <f t="shared" si="1"/>
        <v>0.50449374344847098</v>
      </c>
      <c r="AK12" s="157">
        <f t="shared" si="2"/>
        <v>0.57729878622795316</v>
      </c>
      <c r="AL12" s="157">
        <f t="shared" si="3"/>
        <v>0.79192363779461905</v>
      </c>
      <c r="AM12" s="157">
        <f t="shared" si="4"/>
        <v>0.54221451310521085</v>
      </c>
      <c r="AN12" s="157">
        <f t="shared" si="5"/>
        <v>0.51688432623633229</v>
      </c>
      <c r="AO12" s="157">
        <f t="shared" si="6"/>
        <v>0.58966471319058733</v>
      </c>
      <c r="AP12" s="157">
        <f t="shared" si="7"/>
        <v>0.5887425368740008</v>
      </c>
      <c r="AQ12" s="157">
        <f t="shared" si="8"/>
        <v>0.81811264500872194</v>
      </c>
      <c r="AR12" s="157">
        <f t="shared" si="9"/>
        <v>0.55588770322698033</v>
      </c>
      <c r="AS12" s="157">
        <f t="shared" si="10"/>
        <v>0.61193119574758248</v>
      </c>
      <c r="AT12" s="157">
        <f t="shared" si="11"/>
        <v>0.53029614319348128</v>
      </c>
      <c r="AU12" s="157">
        <f t="shared" si="12"/>
        <v>0.65640855455838887</v>
      </c>
      <c r="AV12" s="157"/>
      <c r="AW12" s="52"/>
      <c r="AY12" s="105"/>
      <c r="AZ12" s="105"/>
    </row>
    <row r="13" spans="1:52" ht="20.100000000000001" customHeight="1" x14ac:dyDescent="0.25">
      <c r="A13" s="121" t="s">
        <v>79</v>
      </c>
      <c r="B13" s="19">
        <v>153878.58000000007</v>
      </c>
      <c r="C13" s="154">
        <v>146271.1</v>
      </c>
      <c r="D13" s="154">
        <v>129654.32999999994</v>
      </c>
      <c r="E13" s="154">
        <v>179800.25999999989</v>
      </c>
      <c r="F13" s="154">
        <v>269493.00999999989</v>
      </c>
      <c r="G13" s="154">
        <v>237770.30999999997</v>
      </c>
      <c r="H13" s="154">
        <v>147807.46000000011</v>
      </c>
      <c r="I13" s="154">
        <v>207312.03999999983</v>
      </c>
      <c r="J13" s="202">
        <v>176243.62</v>
      </c>
      <c r="K13" s="202">
        <v>278687.1700000001</v>
      </c>
      <c r="L13" s="202">
        <v>285820.33000000013</v>
      </c>
      <c r="M13" s="202">
        <v>278908.12</v>
      </c>
      <c r="N13" s="202">
        <v>235351.55999999974</v>
      </c>
      <c r="O13" s="119"/>
      <c r="P13" s="52" t="str">
        <f t="shared" si="15"/>
        <v/>
      </c>
      <c r="R13" s="109" t="s">
        <v>79</v>
      </c>
      <c r="S13" s="19">
        <v>8304.4390000000039</v>
      </c>
      <c r="T13" s="154">
        <v>7350.9219999999987</v>
      </c>
      <c r="U13" s="154">
        <v>8610.476999999999</v>
      </c>
      <c r="V13" s="154">
        <v>14121.920000000007</v>
      </c>
      <c r="W13" s="154">
        <v>13262.653999999999</v>
      </c>
      <c r="X13" s="154">
        <v>12363.967000000001</v>
      </c>
      <c r="Y13" s="154">
        <v>8473.6030000000046</v>
      </c>
      <c r="Z13" s="154">
        <v>11749.72900000001</v>
      </c>
      <c r="AA13" s="154">
        <v>14285.174000000001</v>
      </c>
      <c r="AB13" s="154">
        <v>14287.105000000005</v>
      </c>
      <c r="AC13" s="154">
        <v>16611.900999999998</v>
      </c>
      <c r="AD13" s="154">
        <v>15670.151999999995</v>
      </c>
      <c r="AE13" s="154">
        <v>16678.738000000005</v>
      </c>
      <c r="AF13" s="119"/>
      <c r="AG13" s="52" t="str">
        <f t="shared" si="16"/>
        <v/>
      </c>
      <c r="AI13" s="125">
        <f t="shared" si="0"/>
        <v>0.53967478774498701</v>
      </c>
      <c r="AJ13" s="157">
        <f t="shared" si="1"/>
        <v>0.50255463998014638</v>
      </c>
      <c r="AK13" s="157">
        <f t="shared" si="2"/>
        <v>0.66411025378018629</v>
      </c>
      <c r="AL13" s="157">
        <f t="shared" si="3"/>
        <v>0.78542266846555253</v>
      </c>
      <c r="AM13" s="157">
        <f t="shared" si="4"/>
        <v>0.49213350654252608</v>
      </c>
      <c r="AN13" s="157">
        <f t="shared" si="5"/>
        <v>0.51999625184490039</v>
      </c>
      <c r="AO13" s="157">
        <f t="shared" si="6"/>
        <v>0.57328655806682549</v>
      </c>
      <c r="AP13" s="157">
        <f t="shared" si="7"/>
        <v>0.56676539384784497</v>
      </c>
      <c r="AQ13" s="157">
        <f t="shared" si="8"/>
        <v>0.81053566648256559</v>
      </c>
      <c r="AR13" s="157">
        <f t="shared" si="9"/>
        <v>0.51265743593434887</v>
      </c>
      <c r="AS13" s="157">
        <f t="shared" si="10"/>
        <v>0.58120081940987156</v>
      </c>
      <c r="AT13" s="157">
        <f t="shared" si="11"/>
        <v>0.56183921787576485</v>
      </c>
      <c r="AU13" s="157">
        <f t="shared" si="12"/>
        <v>0.70867335657346064</v>
      </c>
      <c r="AV13" s="157"/>
      <c r="AW13" s="52"/>
      <c r="AY13" s="105"/>
      <c r="AZ13" s="105"/>
    </row>
    <row r="14" spans="1:52" ht="20.100000000000001" customHeight="1" x14ac:dyDescent="0.25">
      <c r="A14" s="121" t="s">
        <v>80</v>
      </c>
      <c r="B14" s="19">
        <v>172907.80999999991</v>
      </c>
      <c r="C14" s="154">
        <v>197865.85999999996</v>
      </c>
      <c r="D14" s="154">
        <v>108818.47999999997</v>
      </c>
      <c r="E14" s="154">
        <v>128700.31000000001</v>
      </c>
      <c r="F14" s="154">
        <v>196874.73</v>
      </c>
      <c r="G14" s="154">
        <v>236496.18999999983</v>
      </c>
      <c r="H14" s="154">
        <v>161286.66999999981</v>
      </c>
      <c r="I14" s="154">
        <v>171590.03999999995</v>
      </c>
      <c r="J14" s="202">
        <v>180155.07</v>
      </c>
      <c r="K14" s="202">
        <v>296232.94000000058</v>
      </c>
      <c r="L14" s="202">
        <v>286301.54999999993</v>
      </c>
      <c r="M14" s="202">
        <v>219196.88999999978</v>
      </c>
      <c r="N14" s="202">
        <v>238302.70999999979</v>
      </c>
      <c r="O14" s="119"/>
      <c r="P14" s="52" t="str">
        <f t="shared" si="15"/>
        <v/>
      </c>
      <c r="R14" s="109" t="s">
        <v>80</v>
      </c>
      <c r="S14" s="19">
        <v>7854.7379999999985</v>
      </c>
      <c r="T14" s="154">
        <v>8326.2219999999998</v>
      </c>
      <c r="U14" s="154">
        <v>7079.4509999999991</v>
      </c>
      <c r="V14" s="154">
        <v>9224.3630000000012</v>
      </c>
      <c r="W14" s="154">
        <v>8588.8440000000028</v>
      </c>
      <c r="X14" s="154">
        <v>10903.496999999998</v>
      </c>
      <c r="Y14" s="154">
        <v>9835.2980000000043</v>
      </c>
      <c r="Z14" s="154">
        <v>10047.059999999994</v>
      </c>
      <c r="AA14" s="154">
        <v>13857.925999999999</v>
      </c>
      <c r="AB14" s="154">
        <v>14770.591999999991</v>
      </c>
      <c r="AC14" s="154">
        <v>15842.40800000001</v>
      </c>
      <c r="AD14" s="154">
        <v>12842.719000000006</v>
      </c>
      <c r="AE14" s="154">
        <v>16315.515000000001</v>
      </c>
      <c r="AF14" s="119"/>
      <c r="AG14" s="52" t="str">
        <f t="shared" si="16"/>
        <v/>
      </c>
      <c r="AI14" s="125">
        <f t="shared" si="0"/>
        <v>0.45427317597741834</v>
      </c>
      <c r="AJ14" s="157">
        <f t="shared" si="1"/>
        <v>0.4208013449111434</v>
      </c>
      <c r="AK14" s="157">
        <f t="shared" si="2"/>
        <v>0.65057433259497854</v>
      </c>
      <c r="AL14" s="157">
        <f t="shared" si="3"/>
        <v>0.71673199543963806</v>
      </c>
      <c r="AM14" s="157">
        <f t="shared" si="4"/>
        <v>0.436259341155668</v>
      </c>
      <c r="AN14" s="157">
        <f t="shared" si="5"/>
        <v>0.46104324133086483</v>
      </c>
      <c r="AO14" s="157">
        <f t="shared" si="6"/>
        <v>0.60980228558256033</v>
      </c>
      <c r="AP14" s="157">
        <f t="shared" si="7"/>
        <v>0.58552699212611625</v>
      </c>
      <c r="AQ14" s="157">
        <f t="shared" si="8"/>
        <v>0.76922209294470589</v>
      </c>
      <c r="AR14" s="157">
        <f t="shared" si="9"/>
        <v>0.49861409740591178</v>
      </c>
      <c r="AS14" s="157">
        <f t="shared" si="10"/>
        <v>0.55334691691330395</v>
      </c>
      <c r="AT14" s="157">
        <f t="shared" si="11"/>
        <v>0.58589877803467094</v>
      </c>
      <c r="AU14" s="157">
        <f t="shared" si="12"/>
        <v>0.68465503392722715</v>
      </c>
      <c r="AV14" s="157"/>
      <c r="AW14" s="52"/>
      <c r="AY14" s="105"/>
      <c r="AZ14" s="105"/>
    </row>
    <row r="15" spans="1:52" ht="20.100000000000001" customHeight="1" x14ac:dyDescent="0.25">
      <c r="A15" s="121" t="s">
        <v>81</v>
      </c>
      <c r="B15" s="19">
        <v>184668.65</v>
      </c>
      <c r="C15" s="154">
        <v>144340.81999999992</v>
      </c>
      <c r="D15" s="154">
        <v>80105.51999999996</v>
      </c>
      <c r="E15" s="154">
        <v>122946.30000000002</v>
      </c>
      <c r="F15" s="154">
        <v>216355.29000000004</v>
      </c>
      <c r="G15" s="154">
        <v>152646.59000000005</v>
      </c>
      <c r="H15" s="154">
        <v>149729.00999999972</v>
      </c>
      <c r="I15" s="154">
        <v>137518.23999999996</v>
      </c>
      <c r="J15" s="202">
        <v>158081.72</v>
      </c>
      <c r="K15" s="202">
        <v>248455.1099999999</v>
      </c>
      <c r="L15" s="202">
        <v>193947.6099999999</v>
      </c>
      <c r="M15" s="202">
        <v>185986.09999999983</v>
      </c>
      <c r="N15" s="202">
        <v>269098.74999999983</v>
      </c>
      <c r="O15" s="119"/>
      <c r="P15" s="52" t="str">
        <f t="shared" si="15"/>
        <v/>
      </c>
      <c r="R15" s="109" t="s">
        <v>81</v>
      </c>
      <c r="S15" s="19">
        <v>8976.5390000000007</v>
      </c>
      <c r="T15" s="154">
        <v>8231.4969999999994</v>
      </c>
      <c r="U15" s="154">
        <v>7380.0529999999981</v>
      </c>
      <c r="V15" s="154">
        <v>9158.0150000000012</v>
      </c>
      <c r="W15" s="154">
        <v>11920.680999999999</v>
      </c>
      <c r="X15" s="154">
        <v>8611.9049999999952</v>
      </c>
      <c r="Y15" s="154">
        <v>9047.3699999999972</v>
      </c>
      <c r="Z15" s="154">
        <v>10872.128000000008</v>
      </c>
      <c r="AA15" s="154">
        <v>13645.628000000001</v>
      </c>
      <c r="AB15" s="154">
        <v>13484.313000000007</v>
      </c>
      <c r="AC15" s="154">
        <v>12902.209999999997</v>
      </c>
      <c r="AD15" s="154">
        <v>12615.414999999995</v>
      </c>
      <c r="AE15" s="154">
        <v>18646.725000000002</v>
      </c>
      <c r="AF15" s="119"/>
      <c r="AG15" s="52" t="str">
        <f t="shared" si="16"/>
        <v/>
      </c>
      <c r="AI15" s="125">
        <f t="shared" si="0"/>
        <v>0.48608894904468092</v>
      </c>
      <c r="AJ15" s="157">
        <f t="shared" si="1"/>
        <v>0.57028198953005838</v>
      </c>
      <c r="AK15" s="157">
        <f t="shared" si="2"/>
        <v>0.92129144158854492</v>
      </c>
      <c r="AL15" s="157">
        <f t="shared" si="3"/>
        <v>0.7448792684285741</v>
      </c>
      <c r="AM15" s="157">
        <f t="shared" si="4"/>
        <v>0.55097709882665669</v>
      </c>
      <c r="AN15" s="157">
        <f t="shared" si="5"/>
        <v>0.56417277320115655</v>
      </c>
      <c r="AO15" s="157">
        <f t="shared" si="6"/>
        <v>0.60424963739491866</v>
      </c>
      <c r="AP15" s="157">
        <f t="shared" si="7"/>
        <v>0.79059534211607208</v>
      </c>
      <c r="AQ15" s="157">
        <f t="shared" si="8"/>
        <v>0.86320088116450155</v>
      </c>
      <c r="AR15" s="157">
        <f t="shared" si="9"/>
        <v>0.54272632991931669</v>
      </c>
      <c r="AS15" s="157">
        <f t="shared" si="10"/>
        <v>0.66524202077045469</v>
      </c>
      <c r="AT15" s="157">
        <f t="shared" si="11"/>
        <v>0.67829880835180723</v>
      </c>
      <c r="AU15" s="157">
        <f t="shared" si="12"/>
        <v>0.69293242722234916</v>
      </c>
      <c r="AV15" s="157"/>
      <c r="AW15" s="52"/>
      <c r="AY15" s="105"/>
      <c r="AZ15" s="105"/>
    </row>
    <row r="16" spans="1:52" ht="20.100000000000001" customHeight="1" x14ac:dyDescent="0.25">
      <c r="A16" s="121" t="s">
        <v>82</v>
      </c>
      <c r="B16" s="19">
        <v>175049.21999999997</v>
      </c>
      <c r="C16" s="154">
        <v>101082.92000000001</v>
      </c>
      <c r="D16" s="154">
        <v>69030.890000000014</v>
      </c>
      <c r="E16" s="154">
        <v>154535.30999999976</v>
      </c>
      <c r="F16" s="154">
        <v>191998.53000000006</v>
      </c>
      <c r="G16" s="154">
        <v>123638.51</v>
      </c>
      <c r="H16" s="154">
        <v>139323.20999999988</v>
      </c>
      <c r="I16" s="154">
        <v>159510.34999999989</v>
      </c>
      <c r="J16" s="202">
        <v>217871.62</v>
      </c>
      <c r="K16" s="202">
        <v>280257.64000000013</v>
      </c>
      <c r="L16" s="202">
        <v>221165.11999999979</v>
      </c>
      <c r="M16" s="202">
        <v>222116.84000000008</v>
      </c>
      <c r="N16" s="202">
        <v>213043.91</v>
      </c>
      <c r="O16" s="119"/>
      <c r="P16" s="52" t="str">
        <f t="shared" si="15"/>
        <v/>
      </c>
      <c r="R16" s="109" t="s">
        <v>82</v>
      </c>
      <c r="S16" s="19">
        <v>8917.1569999999974</v>
      </c>
      <c r="T16" s="154">
        <v>6317.9840000000004</v>
      </c>
      <c r="U16" s="154">
        <v>6844.7550000000019</v>
      </c>
      <c r="V16" s="154">
        <v>12425.312000000002</v>
      </c>
      <c r="W16" s="154">
        <v>11852.688999999998</v>
      </c>
      <c r="X16" s="154">
        <v>8900.4360000000015</v>
      </c>
      <c r="Y16" s="154">
        <v>10677.083000000001</v>
      </c>
      <c r="Z16" s="154">
        <v>13098.086000000008</v>
      </c>
      <c r="AA16" s="154">
        <v>16740.395</v>
      </c>
      <c r="AB16" s="154">
        <v>17459.428999999986</v>
      </c>
      <c r="AC16" s="154">
        <v>14265.805999999997</v>
      </c>
      <c r="AD16" s="154">
        <v>13945.046000000009</v>
      </c>
      <c r="AE16" s="154">
        <v>14762.53</v>
      </c>
      <c r="AF16" s="119"/>
      <c r="AG16" s="52" t="str">
        <f t="shared" si="16"/>
        <v/>
      </c>
      <c r="AI16" s="125">
        <f t="shared" si="0"/>
        <v>0.50940855377704619</v>
      </c>
      <c r="AJ16" s="157">
        <f t="shared" si="1"/>
        <v>0.62502982699747878</v>
      </c>
      <c r="AK16" s="157">
        <f t="shared" si="2"/>
        <v>0.99154958019518513</v>
      </c>
      <c r="AL16" s="157">
        <f t="shared" si="3"/>
        <v>0.80404355483546253</v>
      </c>
      <c r="AM16" s="157">
        <f t="shared" si="4"/>
        <v>0.61733227853359063</v>
      </c>
      <c r="AN16" s="157">
        <f t="shared" si="5"/>
        <v>0.71987570862832317</v>
      </c>
      <c r="AO16" s="157">
        <f t="shared" si="6"/>
        <v>0.76635350276526137</v>
      </c>
      <c r="AP16" s="157">
        <f t="shared" si="7"/>
        <v>0.8211433301976967</v>
      </c>
      <c r="AQ16" s="157">
        <f t="shared" si="8"/>
        <v>0.76836051432490382</v>
      </c>
      <c r="AR16" s="157">
        <f t="shared" si="9"/>
        <v>0.62297780713489115</v>
      </c>
      <c r="AS16" s="157">
        <f t="shared" si="10"/>
        <v>0.64502965024503012</v>
      </c>
      <c r="AT16" s="157">
        <f t="shared" si="11"/>
        <v>0.62782479707526928</v>
      </c>
      <c r="AU16" s="157">
        <f t="shared" si="12"/>
        <v>0.6929336773813437</v>
      </c>
      <c r="AV16" s="157"/>
      <c r="AW16" s="52"/>
      <c r="AY16" s="105"/>
      <c r="AZ16" s="105"/>
    </row>
    <row r="17" spans="1:52" ht="20.100000000000001" customHeight="1" x14ac:dyDescent="0.25">
      <c r="A17" s="121" t="s">
        <v>83</v>
      </c>
      <c r="B17" s="19">
        <v>143652.40999999997</v>
      </c>
      <c r="C17" s="154">
        <v>108321.03000000003</v>
      </c>
      <c r="D17" s="154">
        <v>126056.69</v>
      </c>
      <c r="E17" s="154">
        <v>102105.74999999991</v>
      </c>
      <c r="F17" s="154">
        <v>191150.96000000002</v>
      </c>
      <c r="G17" s="154">
        <v>143866.02999999988</v>
      </c>
      <c r="H17" s="154">
        <v>151239.86000000007</v>
      </c>
      <c r="I17" s="154">
        <v>135902.21999999988</v>
      </c>
      <c r="J17" s="202">
        <v>269362.65000000002</v>
      </c>
      <c r="K17" s="202">
        <v>228067.11000000004</v>
      </c>
      <c r="L17" s="202">
        <v>226213.38000000006</v>
      </c>
      <c r="M17" s="202">
        <v>214361.34999999995</v>
      </c>
      <c r="N17" s="202">
        <v>249785.21999999988</v>
      </c>
      <c r="O17" s="119"/>
      <c r="P17" s="52" t="str">
        <f t="shared" si="15"/>
        <v/>
      </c>
      <c r="R17" s="109" t="s">
        <v>83</v>
      </c>
      <c r="S17" s="19">
        <v>8623.6640000000007</v>
      </c>
      <c r="T17" s="154">
        <v>7729.3239999999987</v>
      </c>
      <c r="U17" s="154">
        <v>10518.219000000001</v>
      </c>
      <c r="V17" s="154">
        <v>7756.1780000000035</v>
      </c>
      <c r="W17" s="154">
        <v>12715.098000000002</v>
      </c>
      <c r="X17" s="154">
        <v>10229.966999999997</v>
      </c>
      <c r="Y17" s="154">
        <v>10778.716999999997</v>
      </c>
      <c r="Z17" s="154">
        <v>11138.637000000001</v>
      </c>
      <c r="AA17" s="154">
        <v>17757.596000000001</v>
      </c>
      <c r="AB17" s="154">
        <v>15905.198000000008</v>
      </c>
      <c r="AC17" s="154">
        <v>14901.102000000014</v>
      </c>
      <c r="AD17" s="154">
        <v>15769.840000000007</v>
      </c>
      <c r="AE17" s="154">
        <v>19468.007000000001</v>
      </c>
      <c r="AF17" s="119"/>
      <c r="AG17" s="52" t="str">
        <f t="shared" si="16"/>
        <v/>
      </c>
      <c r="AI17" s="125">
        <f t="shared" ref="AI17:AJ23" si="24">(S17/B17)*10</f>
        <v>0.60031460662581315</v>
      </c>
      <c r="AJ17" s="157">
        <f t="shared" si="24"/>
        <v>0.71355709966938063</v>
      </c>
      <c r="AK17" s="157">
        <f t="shared" ref="AK17:AN19" si="25">IF(U17="","",(U17/D17)*10)</f>
        <v>0.83440387019522733</v>
      </c>
      <c r="AL17" s="157">
        <f t="shared" si="25"/>
        <v>0.75962205850307263</v>
      </c>
      <c r="AM17" s="157">
        <f t="shared" si="25"/>
        <v>0.665186196292187</v>
      </c>
      <c r="AN17" s="157">
        <f t="shared" si="25"/>
        <v>0.71107592250929597</v>
      </c>
      <c r="AO17" s="157">
        <f t="shared" ref="AO17:AS22" si="26">(Y17/H17)*10</f>
        <v>0.71269022597614096</v>
      </c>
      <c r="AP17" s="157">
        <f t="shared" si="26"/>
        <v>0.81960669958150867</v>
      </c>
      <c r="AQ17" s="157">
        <f t="shared" si="26"/>
        <v>0.65924492501094711</v>
      </c>
      <c r="AR17" s="157">
        <f t="shared" si="26"/>
        <v>0.69739113193480651</v>
      </c>
      <c r="AS17" s="157">
        <f t="shared" si="26"/>
        <v>0.65871886092679444</v>
      </c>
      <c r="AT17" s="157">
        <f t="shared" si="11"/>
        <v>0.73566620101991387</v>
      </c>
      <c r="AU17" s="157">
        <f t="shared" si="12"/>
        <v>0.77938986942462052</v>
      </c>
      <c r="AV17" s="157"/>
      <c r="AW17" s="52"/>
      <c r="AY17" s="105"/>
      <c r="AZ17" s="105"/>
    </row>
    <row r="18" spans="1:52" ht="20.100000000000001" customHeight="1" thickBot="1" x14ac:dyDescent="0.3">
      <c r="A18" s="121" t="s">
        <v>84</v>
      </c>
      <c r="B18" s="19">
        <v>152913.45000000004</v>
      </c>
      <c r="C18" s="154">
        <v>216589.59999999995</v>
      </c>
      <c r="D18" s="154">
        <v>85917.549999999959</v>
      </c>
      <c r="E18" s="154">
        <v>230072.31999999998</v>
      </c>
      <c r="F18" s="154">
        <v>233366.15000000014</v>
      </c>
      <c r="G18" s="154">
        <v>149347.89999999994</v>
      </c>
      <c r="H18" s="154">
        <v>169726.70999999988</v>
      </c>
      <c r="I18" s="154">
        <v>161609.71999999994</v>
      </c>
      <c r="J18" s="202">
        <v>201683.16</v>
      </c>
      <c r="K18" s="202">
        <v>231436.16000000015</v>
      </c>
      <c r="L18" s="202">
        <v>249510.86000000004</v>
      </c>
      <c r="M18" s="202">
        <v>245114.83000000005</v>
      </c>
      <c r="N18" s="202">
        <v>273154.07</v>
      </c>
      <c r="O18" s="119"/>
      <c r="P18" s="52" t="str">
        <f t="shared" si="15"/>
        <v/>
      </c>
      <c r="R18" s="109" t="s">
        <v>84</v>
      </c>
      <c r="S18" s="19">
        <v>8608.0499999999975</v>
      </c>
      <c r="T18" s="154">
        <v>10777.051000000001</v>
      </c>
      <c r="U18" s="154">
        <v>8423.9280000000035</v>
      </c>
      <c r="V18" s="154">
        <v>14158.847</v>
      </c>
      <c r="W18" s="154">
        <v>13639.642000000007</v>
      </c>
      <c r="X18" s="154">
        <v>9440.7710000000006</v>
      </c>
      <c r="Y18" s="154">
        <v>11551.010000000002</v>
      </c>
      <c r="Z18" s="154">
        <v>14804.034999999996</v>
      </c>
      <c r="AA18" s="154">
        <v>13581.739</v>
      </c>
      <c r="AB18" s="154">
        <v>16207.478999999999</v>
      </c>
      <c r="AC18" s="154">
        <v>14210.079999999994</v>
      </c>
      <c r="AD18" s="154">
        <v>17409.10100000001</v>
      </c>
      <c r="AE18" s="154">
        <v>18312.802</v>
      </c>
      <c r="AF18" s="119"/>
      <c r="AG18" s="52" t="str">
        <f t="shared" si="16"/>
        <v/>
      </c>
      <c r="AI18" s="125">
        <f t="shared" si="24"/>
        <v>0.56293609227965202</v>
      </c>
      <c r="AJ18" s="157">
        <f t="shared" si="24"/>
        <v>0.49757933898949919</v>
      </c>
      <c r="AK18" s="157">
        <f t="shared" si="25"/>
        <v>0.98046650538801527</v>
      </c>
      <c r="AL18" s="157">
        <f t="shared" si="25"/>
        <v>0.61540853762851611</v>
      </c>
      <c r="AM18" s="157">
        <f t="shared" si="25"/>
        <v>0.58447388363736552</v>
      </c>
      <c r="AN18" s="157">
        <f t="shared" si="25"/>
        <v>0.63213282543644767</v>
      </c>
      <c r="AO18" s="157">
        <f t="shared" si="26"/>
        <v>0.68056524515204542</v>
      </c>
      <c r="AP18" s="157">
        <f t="shared" si="26"/>
        <v>0.91603617653690639</v>
      </c>
      <c r="AQ18" s="157">
        <f t="shared" si="26"/>
        <v>0.67341958545274683</v>
      </c>
      <c r="AR18" s="157">
        <f t="shared" si="26"/>
        <v>0.7003002037365289</v>
      </c>
      <c r="AS18" s="157">
        <f t="shared" si="26"/>
        <v>0.56951749515031103</v>
      </c>
      <c r="AT18" s="157">
        <f t="shared" si="11"/>
        <v>0.71024266463191987</v>
      </c>
      <c r="AU18" s="157">
        <f t="shared" si="12"/>
        <v>0.67042025037371766</v>
      </c>
      <c r="AV18" s="157"/>
      <c r="AW18" s="52"/>
      <c r="AY18" s="105"/>
      <c r="AZ18" s="105"/>
    </row>
    <row r="19" spans="1:52" ht="20.100000000000001" customHeight="1" thickBot="1" x14ac:dyDescent="0.3">
      <c r="A19" s="35" t="str">
        <f>'2'!A19</f>
        <v>jan-maio</v>
      </c>
      <c r="B19" s="167">
        <f>SUM(B7:B11)</f>
        <v>660149.72</v>
      </c>
      <c r="C19" s="168">
        <f t="shared" ref="C19:O19" si="27">SUM(C7:C11)</f>
        <v>633059.52999999991</v>
      </c>
      <c r="D19" s="168">
        <f t="shared" si="27"/>
        <v>575494.72</v>
      </c>
      <c r="E19" s="168">
        <f t="shared" si="27"/>
        <v>538988.25999999989</v>
      </c>
      <c r="F19" s="168">
        <f t="shared" si="27"/>
        <v>867286.29999999993</v>
      </c>
      <c r="G19" s="168">
        <f t="shared" si="27"/>
        <v>889598.72999999975</v>
      </c>
      <c r="H19" s="168">
        <f t="shared" si="27"/>
        <v>724004.46000000008</v>
      </c>
      <c r="I19" s="168">
        <f t="shared" si="27"/>
        <v>935027.16999999993</v>
      </c>
      <c r="J19" s="168">
        <f t="shared" si="27"/>
        <v>614230.29999999993</v>
      </c>
      <c r="K19" s="168">
        <f t="shared" si="27"/>
        <v>1123259.8000000003</v>
      </c>
      <c r="L19" s="168">
        <f t="shared" si="27"/>
        <v>1081290.73</v>
      </c>
      <c r="M19" s="168">
        <f t="shared" si="27"/>
        <v>1328377.6700000009</v>
      </c>
      <c r="N19" s="168">
        <f t="shared" si="27"/>
        <v>1170934.1699999992</v>
      </c>
      <c r="O19" s="302">
        <f t="shared" si="27"/>
        <v>1317412.4799999997</v>
      </c>
      <c r="P19" s="164">
        <f t="shared" si="15"/>
        <v>0.1250952562089811</v>
      </c>
      <c r="Q19" s="171"/>
      <c r="R19" s="170"/>
      <c r="S19" s="167">
        <f>SUM(S7:S11)</f>
        <v>29740.031999999999</v>
      </c>
      <c r="T19" s="168">
        <f t="shared" ref="T19:AF19" si="28">SUM(T7:T11)</f>
        <v>28713.895000000004</v>
      </c>
      <c r="U19" s="168">
        <f t="shared" si="28"/>
        <v>30525.268999999997</v>
      </c>
      <c r="V19" s="168">
        <f t="shared" si="28"/>
        <v>44278.844000000005</v>
      </c>
      <c r="W19" s="168">
        <f t="shared" si="28"/>
        <v>44299.771000000001</v>
      </c>
      <c r="X19" s="168">
        <f t="shared" si="28"/>
        <v>44533.504999999997</v>
      </c>
      <c r="Y19" s="168">
        <f t="shared" si="28"/>
        <v>40314.222000000009</v>
      </c>
      <c r="Z19" s="168">
        <f t="shared" si="28"/>
        <v>50933.639000000003</v>
      </c>
      <c r="AA19" s="168">
        <f t="shared" si="28"/>
        <v>51803.71100000001</v>
      </c>
      <c r="AB19" s="168">
        <f t="shared" si="28"/>
        <v>63260.111000000012</v>
      </c>
      <c r="AC19" s="168">
        <f t="shared" si="28"/>
        <v>65222.078000000009</v>
      </c>
      <c r="AD19" s="168">
        <f t="shared" si="28"/>
        <v>69930.411999999982</v>
      </c>
      <c r="AE19" s="169">
        <f t="shared" si="28"/>
        <v>78751.030000000013</v>
      </c>
      <c r="AF19" s="167">
        <f t="shared" si="28"/>
        <v>87230.959999999992</v>
      </c>
      <c r="AG19" s="61">
        <f t="shared" si="16"/>
        <v>0.10768024240444826</v>
      </c>
      <c r="AI19" s="172">
        <f t="shared" si="24"/>
        <v>0.45050434922550597</v>
      </c>
      <c r="AJ19" s="173">
        <f t="shared" si="24"/>
        <v>0.4535733787942503</v>
      </c>
      <c r="AK19" s="173">
        <f t="shared" si="25"/>
        <v>0.53041788115797139</v>
      </c>
      <c r="AL19" s="173">
        <f t="shared" si="25"/>
        <v>0.82151778222405092</v>
      </c>
      <c r="AM19" s="173">
        <f t="shared" si="25"/>
        <v>0.51078601149355185</v>
      </c>
      <c r="AN19" s="173">
        <f t="shared" si="25"/>
        <v>0.50060216475354014</v>
      </c>
      <c r="AO19" s="173">
        <f t="shared" si="26"/>
        <v>0.55682284056647946</v>
      </c>
      <c r="AP19" s="173">
        <f t="shared" si="26"/>
        <v>0.54472897295594103</v>
      </c>
      <c r="AQ19" s="173">
        <f t="shared" si="26"/>
        <v>0.84339230741303406</v>
      </c>
      <c r="AR19" s="173">
        <f t="shared" si="26"/>
        <v>0.56318325466646268</v>
      </c>
      <c r="AS19" s="173">
        <f t="shared" si="26"/>
        <v>0.60318724826208403</v>
      </c>
      <c r="AT19" s="173">
        <f t="shared" si="11"/>
        <v>0.52643471491055649</v>
      </c>
      <c r="AU19" s="173">
        <f t="shared" si="12"/>
        <v>0.67254873943938343</v>
      </c>
      <c r="AV19" s="173">
        <f t="shared" si="13"/>
        <v>0.66213855815302436</v>
      </c>
      <c r="AW19" s="61">
        <f t="shared" ref="AW19:AW20" si="29">IF(AV19="","",(AV19-AU19)/AU19)</f>
        <v>-1.5478701655194065E-2</v>
      </c>
      <c r="AY19" s="105"/>
      <c r="AZ19" s="105"/>
    </row>
    <row r="20" spans="1:52" ht="20.100000000000001" customHeight="1" x14ac:dyDescent="0.25">
      <c r="A20" s="121" t="s">
        <v>85</v>
      </c>
      <c r="B20" s="19">
        <f>SUM(B7:B9)</f>
        <v>383996.99999999988</v>
      </c>
      <c r="C20" s="154">
        <f>SUM(C7:C9)</f>
        <v>360761.51999999996</v>
      </c>
      <c r="D20" s="154">
        <f>SUM(D7:D9)</f>
        <v>338161.04999999993</v>
      </c>
      <c r="E20" s="154">
        <f t="shared" ref="E20:N20" si="30">SUM(E7:E9)</f>
        <v>270933.47000000003</v>
      </c>
      <c r="F20" s="154">
        <f t="shared" si="30"/>
        <v>519508.35</v>
      </c>
      <c r="G20" s="154">
        <f t="shared" si="30"/>
        <v>534624.43999999983</v>
      </c>
      <c r="H20" s="154">
        <f t="shared" si="30"/>
        <v>446773.26</v>
      </c>
      <c r="I20" s="154">
        <f t="shared" si="30"/>
        <v>530786.49</v>
      </c>
      <c r="J20" s="154">
        <f t="shared" si="30"/>
        <v>340453.22</v>
      </c>
      <c r="K20" s="154">
        <f t="shared" si="30"/>
        <v>649895.34000000008</v>
      </c>
      <c r="L20" s="154">
        <f t="shared" si="30"/>
        <v>640920.42999999993</v>
      </c>
      <c r="M20" s="154">
        <f t="shared" ref="M20" si="31">SUM(M7:M9)</f>
        <v>817875.08000000077</v>
      </c>
      <c r="N20" s="154">
        <f t="shared" si="30"/>
        <v>661065.94999999925</v>
      </c>
      <c r="O20" s="147">
        <f>SUM(O7:O9)</f>
        <v>779640.37999999989</v>
      </c>
      <c r="P20" s="165">
        <f t="shared" si="15"/>
        <v>0.17936853350259649</v>
      </c>
      <c r="R20" s="109" t="s">
        <v>85</v>
      </c>
      <c r="S20" s="19">
        <f>SUM(S7:S9)</f>
        <v>17386.603999999999</v>
      </c>
      <c r="T20" s="154">
        <f t="shared" ref="T20" si="32">SUM(T7:T9)</f>
        <v>16187.608</v>
      </c>
      <c r="U20" s="154">
        <f>SUM(U7:U9)</f>
        <v>17207.878999999994</v>
      </c>
      <c r="V20" s="154">
        <f t="shared" ref="V20:AE20" si="33">SUM(V7:V9)</f>
        <v>22973.369000000002</v>
      </c>
      <c r="W20" s="154">
        <f t="shared" si="33"/>
        <v>26551.153999999995</v>
      </c>
      <c r="X20" s="154">
        <f t="shared" si="33"/>
        <v>26243.759999999998</v>
      </c>
      <c r="Y20" s="154">
        <f t="shared" si="33"/>
        <v>24497.342000000004</v>
      </c>
      <c r="Z20" s="154">
        <f t="shared" si="33"/>
        <v>29314.421999999999</v>
      </c>
      <c r="AA20" s="154">
        <f t="shared" si="33"/>
        <v>28198.834000000003</v>
      </c>
      <c r="AB20" s="154">
        <f t="shared" si="33"/>
        <v>37842.870999999999</v>
      </c>
      <c r="AC20" s="154">
        <f t="shared" si="33"/>
        <v>40547.094000000005</v>
      </c>
      <c r="AD20" s="154">
        <f t="shared" ref="AD20" si="34">SUM(AD7:AD9)</f>
        <v>42274.478999999992</v>
      </c>
      <c r="AE20" s="154">
        <f t="shared" si="33"/>
        <v>43177.321000000011</v>
      </c>
      <c r="AF20" s="202">
        <f>IF(AF9="","",SUM(AF7:AF9))</f>
        <v>51439.555999999997</v>
      </c>
      <c r="AG20" s="61">
        <f t="shared" si="16"/>
        <v>0.19135589723132623</v>
      </c>
      <c r="AI20" s="124">
        <f t="shared" si="24"/>
        <v>0.45277968317460826</v>
      </c>
      <c r="AJ20" s="156">
        <f t="shared" si="24"/>
        <v>0.44870661372088694</v>
      </c>
      <c r="AK20" s="156">
        <f t="shared" ref="AK20:AN22" si="35">(U20/D20)*10</f>
        <v>0.50886638186154198</v>
      </c>
      <c r="AL20" s="156">
        <f t="shared" si="35"/>
        <v>0.84793395958055684</v>
      </c>
      <c r="AM20" s="156">
        <f t="shared" si="35"/>
        <v>0.51108233390281399</v>
      </c>
      <c r="AN20" s="156">
        <f t="shared" si="35"/>
        <v>0.49088216019454722</v>
      </c>
      <c r="AO20" s="156">
        <f t="shared" si="26"/>
        <v>0.54831710384815791</v>
      </c>
      <c r="AP20" s="156">
        <f t="shared" si="26"/>
        <v>0.55228274555367829</v>
      </c>
      <c r="AQ20" s="156">
        <f t="shared" si="26"/>
        <v>0.82827338216980306</v>
      </c>
      <c r="AR20" s="156">
        <f t="shared" si="26"/>
        <v>0.5822917733184545</v>
      </c>
      <c r="AS20" s="156">
        <f t="shared" si="26"/>
        <v>0.63263850085103401</v>
      </c>
      <c r="AT20" s="156">
        <f t="shared" si="11"/>
        <v>0.51688185682341559</v>
      </c>
      <c r="AU20" s="156">
        <f t="shared" si="12"/>
        <v>0.65314695152579039</v>
      </c>
      <c r="AV20" s="156">
        <f t="shared" si="12"/>
        <v>0.65978568221415113</v>
      </c>
      <c r="AW20" s="61">
        <f t="shared" si="29"/>
        <v>1.0164222113955009E-2</v>
      </c>
      <c r="AY20" s="105"/>
      <c r="AZ20" s="105"/>
    </row>
    <row r="21" spans="1:52" ht="20.100000000000001" customHeight="1" x14ac:dyDescent="0.25">
      <c r="A21" s="121" t="s">
        <v>86</v>
      </c>
      <c r="B21" s="19">
        <f>SUM(B10:B12)</f>
        <v>449195.80000000005</v>
      </c>
      <c r="C21" s="154">
        <f>SUM(C10:C12)</f>
        <v>360855.57999999996</v>
      </c>
      <c r="D21" s="154">
        <f>SUM(D10:D12)</f>
        <v>358400.06000000006</v>
      </c>
      <c r="E21" s="154">
        <f t="shared" ref="E21:N21" si="36">SUM(E10:E12)</f>
        <v>410436.21999999991</v>
      </c>
      <c r="F21" s="154">
        <f t="shared" si="36"/>
        <v>511451.39999999991</v>
      </c>
      <c r="G21" s="154">
        <f t="shared" si="36"/>
        <v>582701.47000000009</v>
      </c>
      <c r="H21" s="154">
        <f t="shared" si="36"/>
        <v>438564.12</v>
      </c>
      <c r="I21" s="154">
        <f t="shared" si="36"/>
        <v>651591.7899999998</v>
      </c>
      <c r="J21" s="154">
        <f t="shared" si="36"/>
        <v>433350.24</v>
      </c>
      <c r="K21" s="154">
        <f t="shared" si="36"/>
        <v>722229.66999999993</v>
      </c>
      <c r="L21" s="154">
        <f t="shared" si="36"/>
        <v>641359.04</v>
      </c>
      <c r="M21" s="154">
        <f t="shared" ref="M21" si="37">SUM(M10:M12)</f>
        <v>787392.28999999992</v>
      </c>
      <c r="N21" s="154">
        <f t="shared" si="36"/>
        <v>732973.59999999986</v>
      </c>
      <c r="O21" s="154"/>
      <c r="P21" s="52"/>
      <c r="R21" s="109" t="s">
        <v>86</v>
      </c>
      <c r="S21" s="19">
        <f>SUM(S10:S12)</f>
        <v>20822.173999999999</v>
      </c>
      <c r="T21" s="154">
        <f t="shared" ref="T21" si="38">SUM(T10:T12)</f>
        <v>16993.961000000003</v>
      </c>
      <c r="U21" s="154">
        <f>SUM(U10:U12)</f>
        <v>20306.538000000008</v>
      </c>
      <c r="V21" s="154">
        <f t="shared" ref="V21:AE21" si="39">SUM(V10:V12)</f>
        <v>32580.996999999992</v>
      </c>
      <c r="W21" s="154">
        <f t="shared" si="39"/>
        <v>26623.229000000007</v>
      </c>
      <c r="X21" s="154">
        <f t="shared" si="39"/>
        <v>30060.606000000007</v>
      </c>
      <c r="Y21" s="154">
        <f t="shared" si="39"/>
        <v>25330.112999999998</v>
      </c>
      <c r="Z21" s="154">
        <f t="shared" si="39"/>
        <v>36181.829000000005</v>
      </c>
      <c r="AA21" s="154">
        <f t="shared" si="39"/>
        <v>36659.758999999998</v>
      </c>
      <c r="AB21" s="154">
        <f t="shared" si="39"/>
        <v>39251.351000000017</v>
      </c>
      <c r="AC21" s="154">
        <f t="shared" si="39"/>
        <v>36974.111999999994</v>
      </c>
      <c r="AD21" s="154">
        <f t="shared" ref="AD21" si="40">SUM(AD10:AD12)</f>
        <v>42339.286999999997</v>
      </c>
      <c r="AE21" s="154">
        <f t="shared" si="39"/>
        <v>50218.536999999997</v>
      </c>
      <c r="AF21" s="202" t="str">
        <f>IF(AF12="","",SUM(AF10:AF12))</f>
        <v/>
      </c>
      <c r="AG21" s="52" t="str">
        <f t="shared" si="16"/>
        <v/>
      </c>
      <c r="AI21" s="125">
        <f t="shared" si="24"/>
        <v>0.4635433813049899</v>
      </c>
      <c r="AJ21" s="157">
        <f t="shared" si="24"/>
        <v>0.4709352422927755</v>
      </c>
      <c r="AK21" s="157">
        <f t="shared" si="35"/>
        <v>0.56658857702200172</v>
      </c>
      <c r="AL21" s="157">
        <f t="shared" si="35"/>
        <v>0.7938138841645116</v>
      </c>
      <c r="AM21" s="157">
        <f t="shared" si="35"/>
        <v>0.52054269477021697</v>
      </c>
      <c r="AN21" s="157">
        <f t="shared" si="35"/>
        <v>0.51588347631935783</v>
      </c>
      <c r="AO21" s="157">
        <f t="shared" si="26"/>
        <v>0.57756920470374995</v>
      </c>
      <c r="AP21" s="157">
        <f t="shared" si="26"/>
        <v>0.55528368459031718</v>
      </c>
      <c r="AQ21" s="157">
        <f t="shared" si="26"/>
        <v>0.84596143295086201</v>
      </c>
      <c r="AR21" s="157">
        <f t="shared" si="26"/>
        <v>0.54347464013767288</v>
      </c>
      <c r="AS21" s="157">
        <f t="shared" si="26"/>
        <v>0.57649631008553326</v>
      </c>
      <c r="AT21" s="157">
        <f t="shared" si="11"/>
        <v>0.53771528547733172</v>
      </c>
      <c r="AU21" s="157">
        <f t="shared" si="12"/>
        <v>0.68513432134527097</v>
      </c>
      <c r="AV21" s="157"/>
      <c r="AW21" s="52"/>
      <c r="AY21" s="105"/>
      <c r="AZ21" s="105"/>
    </row>
    <row r="22" spans="1:52" ht="20.100000000000001" customHeight="1" x14ac:dyDescent="0.25">
      <c r="A22" s="121" t="s">
        <v>87</v>
      </c>
      <c r="B22" s="19">
        <f>SUM(B13:B15)</f>
        <v>511455.04000000004</v>
      </c>
      <c r="C22" s="154">
        <f>SUM(C13:C15)</f>
        <v>488477.77999999991</v>
      </c>
      <c r="D22" s="154">
        <f>SUM(D13:D15)</f>
        <v>318578.32999999984</v>
      </c>
      <c r="E22" s="154">
        <f t="shared" ref="E22:N22" si="41">SUM(E13:E15)</f>
        <v>431446.86999999988</v>
      </c>
      <c r="F22" s="154">
        <f t="shared" si="41"/>
        <v>682723.02999999991</v>
      </c>
      <c r="G22" s="154">
        <f t="shared" si="41"/>
        <v>626913.08999999985</v>
      </c>
      <c r="H22" s="154">
        <f t="shared" si="41"/>
        <v>458823.13999999961</v>
      </c>
      <c r="I22" s="154">
        <f t="shared" si="41"/>
        <v>516420.31999999972</v>
      </c>
      <c r="J22" s="154">
        <f t="shared" si="41"/>
        <v>514480.41000000003</v>
      </c>
      <c r="K22" s="154">
        <f t="shared" si="41"/>
        <v>823375.22000000055</v>
      </c>
      <c r="L22" s="154">
        <f t="shared" si="41"/>
        <v>766069.49</v>
      </c>
      <c r="M22" s="154">
        <f t="shared" ref="M22" si="42">SUM(M13:M15)</f>
        <v>684091.10999999964</v>
      </c>
      <c r="N22" s="154">
        <f t="shared" si="41"/>
        <v>742753.01999999932</v>
      </c>
      <c r="O22" s="154"/>
      <c r="P22" s="52"/>
      <c r="R22" s="109" t="s">
        <v>87</v>
      </c>
      <c r="S22" s="19">
        <f>SUM(S13:S15)</f>
        <v>25135.716000000004</v>
      </c>
      <c r="T22" s="154">
        <f t="shared" ref="T22" si="43">SUM(T13:T15)</f>
        <v>23908.640999999996</v>
      </c>
      <c r="U22" s="154">
        <f>SUM(U13:U15)</f>
        <v>23069.980999999996</v>
      </c>
      <c r="V22" s="154">
        <f t="shared" ref="V22:AE22" si="44">SUM(V13:V15)</f>
        <v>32504.29800000001</v>
      </c>
      <c r="W22" s="154">
        <f t="shared" si="44"/>
        <v>33772.178999999996</v>
      </c>
      <c r="X22" s="154">
        <f t="shared" si="44"/>
        <v>31879.368999999995</v>
      </c>
      <c r="Y22" s="154">
        <f t="shared" si="44"/>
        <v>27356.271000000008</v>
      </c>
      <c r="Z22" s="154">
        <f t="shared" si="44"/>
        <v>32668.917000000012</v>
      </c>
      <c r="AA22" s="154">
        <f t="shared" si="44"/>
        <v>41788.728000000003</v>
      </c>
      <c r="AB22" s="154">
        <f t="shared" si="44"/>
        <v>42542.01</v>
      </c>
      <c r="AC22" s="154">
        <f t="shared" si="44"/>
        <v>45356.519000000008</v>
      </c>
      <c r="AD22" s="154">
        <f t="shared" ref="AD22" si="45">SUM(AD13:AD15)</f>
        <v>41128.285999999993</v>
      </c>
      <c r="AE22" s="154">
        <f t="shared" si="44"/>
        <v>51640.978000000003</v>
      </c>
      <c r="AF22" s="202" t="str">
        <f>IF(AF15="","",SUM(AF13:AF15))</f>
        <v/>
      </c>
      <c r="AG22" s="52" t="str">
        <f t="shared" si="16"/>
        <v/>
      </c>
      <c r="AI22" s="125">
        <f t="shared" si="24"/>
        <v>0.49145504558914899</v>
      </c>
      <c r="AJ22" s="157">
        <f t="shared" si="24"/>
        <v>0.48945196647429901</v>
      </c>
      <c r="AK22" s="157">
        <f t="shared" si="35"/>
        <v>0.72415411933385454</v>
      </c>
      <c r="AL22" s="157">
        <f t="shared" si="35"/>
        <v>0.75337892705074017</v>
      </c>
      <c r="AM22" s="157">
        <f t="shared" si="35"/>
        <v>0.49466881174346788</v>
      </c>
      <c r="AN22" s="157">
        <f t="shared" si="35"/>
        <v>0.50851337304186772</v>
      </c>
      <c r="AO22" s="157">
        <f t="shared" si="26"/>
        <v>0.59622692525926291</v>
      </c>
      <c r="AP22" s="157">
        <f t="shared" si="26"/>
        <v>0.63260324458185591</v>
      </c>
      <c r="AQ22" s="157">
        <f t="shared" si="26"/>
        <v>0.8122511020390456</v>
      </c>
      <c r="AR22" s="157">
        <f t="shared" si="26"/>
        <v>0.5166782891523013</v>
      </c>
      <c r="AS22" s="157">
        <f t="shared" si="26"/>
        <v>0.59206794673417951</v>
      </c>
      <c r="AT22" s="157">
        <f t="shared" si="11"/>
        <v>0.60121064868099239</v>
      </c>
      <c r="AU22" s="157">
        <f t="shared" si="12"/>
        <v>0.69526446354940497</v>
      </c>
      <c r="AV22" s="157"/>
      <c r="AW22" s="52"/>
      <c r="AY22" s="105"/>
      <c r="AZ22" s="105"/>
    </row>
    <row r="23" spans="1:52" ht="20.100000000000001" customHeight="1" thickBot="1" x14ac:dyDescent="0.3">
      <c r="A23" s="122" t="s">
        <v>88</v>
      </c>
      <c r="B23" s="21">
        <f>SUM(B16:B18)</f>
        <v>471615.07999999996</v>
      </c>
      <c r="C23" s="155">
        <f>SUM(C16:C18)</f>
        <v>425993.55</v>
      </c>
      <c r="D23" s="155">
        <f>SUM(D16:D18)</f>
        <v>281005.13</v>
      </c>
      <c r="E23" s="155">
        <f t="shared" ref="E23:N23" si="46">SUM(E16:E18)</f>
        <v>486713.37999999966</v>
      </c>
      <c r="F23" s="155">
        <f t="shared" si="46"/>
        <v>616515.64000000025</v>
      </c>
      <c r="G23" s="155">
        <f t="shared" si="46"/>
        <v>416852.43999999983</v>
      </c>
      <c r="H23" s="155">
        <f t="shared" si="46"/>
        <v>460289.7799999998</v>
      </c>
      <c r="I23" s="155">
        <f t="shared" si="46"/>
        <v>457022.28999999969</v>
      </c>
      <c r="J23" s="155">
        <f t="shared" si="46"/>
        <v>688917.43</v>
      </c>
      <c r="K23" s="155">
        <f t="shared" si="46"/>
        <v>739760.91000000038</v>
      </c>
      <c r="L23" s="155">
        <f t="shared" si="46"/>
        <v>696889.35999999987</v>
      </c>
      <c r="M23" s="155">
        <f t="shared" ref="M23" si="47">SUM(M16:M18)</f>
        <v>681593.02000000014</v>
      </c>
      <c r="N23" s="155">
        <f t="shared" si="46"/>
        <v>735983.2</v>
      </c>
      <c r="O23" s="155"/>
      <c r="P23" s="55"/>
      <c r="R23" s="110" t="s">
        <v>88</v>
      </c>
      <c r="S23" s="21">
        <f>SUM(S16:S18)</f>
        <v>26148.870999999992</v>
      </c>
      <c r="T23" s="155">
        <f t="shared" ref="T23" si="48">SUM(T16:T18)</f>
        <v>24824.359</v>
      </c>
      <c r="U23" s="155">
        <f>SUM(U16:U18)</f>
        <v>25786.902000000006</v>
      </c>
      <c r="V23" s="155">
        <f t="shared" ref="V23:AE23" si="49">SUM(V16:V18)</f>
        <v>34340.337000000007</v>
      </c>
      <c r="W23" s="155">
        <f t="shared" si="49"/>
        <v>38207.429000000004</v>
      </c>
      <c r="X23" s="155">
        <f t="shared" si="49"/>
        <v>28571.173999999999</v>
      </c>
      <c r="Y23" s="155">
        <f t="shared" si="49"/>
        <v>33006.81</v>
      </c>
      <c r="Z23" s="155">
        <f t="shared" si="49"/>
        <v>39040.758000000002</v>
      </c>
      <c r="AA23" s="155">
        <f t="shared" si="49"/>
        <v>48079.73</v>
      </c>
      <c r="AB23" s="155">
        <f t="shared" si="49"/>
        <v>49572.105999999992</v>
      </c>
      <c r="AC23" s="155">
        <f t="shared" si="49"/>
        <v>43376.988000000005</v>
      </c>
      <c r="AD23" s="155">
        <f t="shared" ref="AD23" si="50">SUM(AD16:AD18)</f>
        <v>47123.987000000023</v>
      </c>
      <c r="AE23" s="155">
        <f t="shared" si="49"/>
        <v>52543.339000000007</v>
      </c>
      <c r="AF23" s="203" t="str">
        <f>IF(AF18="","",SUM(AF16:AF18))</f>
        <v/>
      </c>
      <c r="AG23" s="55" t="str">
        <f t="shared" si="16"/>
        <v/>
      </c>
      <c r="AI23" s="126">
        <f t="shared" si="24"/>
        <v>0.55445366590058986</v>
      </c>
      <c r="AJ23" s="158">
        <f t="shared" si="24"/>
        <v>0.58274025510480154</v>
      </c>
      <c r="AK23" s="158">
        <f t="shared" ref="AK23:AS23" si="51">IF(AK18="","",(U23/D23)*10)</f>
        <v>0.91766659206541912</v>
      </c>
      <c r="AL23" s="158">
        <f t="shared" si="51"/>
        <v>0.70555563933746857</v>
      </c>
      <c r="AM23" s="158">
        <f t="shared" si="51"/>
        <v>0.61973170704963765</v>
      </c>
      <c r="AN23" s="158">
        <f t="shared" si="51"/>
        <v>0.68540258514499786</v>
      </c>
      <c r="AO23" s="158">
        <f t="shared" si="51"/>
        <v>0.71708761380711117</v>
      </c>
      <c r="AP23" s="158">
        <f t="shared" si="51"/>
        <v>0.85424187953721087</v>
      </c>
      <c r="AQ23" s="158">
        <f t="shared" si="51"/>
        <v>0.69790264995908136</v>
      </c>
      <c r="AR23" s="158">
        <f t="shared" si="51"/>
        <v>0.67010983318921202</v>
      </c>
      <c r="AS23" s="158">
        <f t="shared" si="51"/>
        <v>0.62243722590340611</v>
      </c>
      <c r="AT23" s="158">
        <f t="shared" ref="AT23" si="52">IF(AT18="","",(AD23/M23)*10)</f>
        <v>0.69138012886340905</v>
      </c>
      <c r="AU23" s="158">
        <f t="shared" ref="AU23" si="53">IF(AU18="","",(AE23/N23)*10)</f>
        <v>0.71392035850818347</v>
      </c>
      <c r="AV23" s="158"/>
      <c r="AW23" s="55"/>
      <c r="AY23" s="105"/>
      <c r="AZ23" s="105"/>
    </row>
    <row r="24" spans="1:52" x14ac:dyDescent="0.25">
      <c r="J24" s="119"/>
      <c r="K24" s="119"/>
      <c r="L24" s="119"/>
      <c r="M24" s="119"/>
      <c r="N24" s="119"/>
      <c r="R24" s="119">
        <f>SUM(S7:S18)</f>
        <v>89493.365000000005</v>
      </c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Y24" s="105"/>
      <c r="AZ24" s="105"/>
    </row>
    <row r="25" spans="1:52" ht="15.75" thickBot="1" x14ac:dyDescent="0.3">
      <c r="P25" s="205" t="s">
        <v>1</v>
      </c>
      <c r="AG25" s="289">
        <v>1000</v>
      </c>
      <c r="AW25" s="289" t="s">
        <v>47</v>
      </c>
      <c r="AY25" s="105"/>
      <c r="AZ25" s="105"/>
    </row>
    <row r="26" spans="1:52" ht="20.100000000000001" customHeight="1" x14ac:dyDescent="0.25">
      <c r="A26" s="328" t="s">
        <v>2</v>
      </c>
      <c r="B26" s="330" t="s">
        <v>71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5"/>
      <c r="P26" s="333" t="str">
        <f>P4</f>
        <v>D       2023/2022</v>
      </c>
      <c r="R26" s="331" t="s">
        <v>3</v>
      </c>
      <c r="S26" s="323" t="s">
        <v>71</v>
      </c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5"/>
      <c r="AG26" s="333" t="str">
        <f>P26</f>
        <v>D       2023/2022</v>
      </c>
      <c r="AI26" s="323" t="s">
        <v>71</v>
      </c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5"/>
      <c r="AW26" s="333" t="str">
        <f>AG26</f>
        <v>D       2023/2022</v>
      </c>
      <c r="AY26" s="105"/>
      <c r="AZ26" s="105"/>
    </row>
    <row r="27" spans="1:52" ht="20.100000000000001" customHeight="1" thickBot="1" x14ac:dyDescent="0.3">
      <c r="A27" s="329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5">
        <v>2017</v>
      </c>
      <c r="J27" s="135">
        <v>2018</v>
      </c>
      <c r="K27" s="135">
        <v>2019</v>
      </c>
      <c r="L27" s="135">
        <v>2020</v>
      </c>
      <c r="M27" s="135">
        <v>2021</v>
      </c>
      <c r="N27" s="135">
        <v>2022</v>
      </c>
      <c r="O27" s="133">
        <v>2023</v>
      </c>
      <c r="P27" s="334"/>
      <c r="R27" s="332"/>
      <c r="S27" s="25">
        <v>2010</v>
      </c>
      <c r="T27" s="135">
        <v>2011</v>
      </c>
      <c r="U27" s="135">
        <v>2012</v>
      </c>
      <c r="V27" s="135">
        <v>2013</v>
      </c>
      <c r="W27" s="135">
        <v>2014</v>
      </c>
      <c r="X27" s="135">
        <v>2015</v>
      </c>
      <c r="Y27" s="135">
        <v>2016</v>
      </c>
      <c r="Z27" s="135">
        <v>2017</v>
      </c>
      <c r="AA27" s="135">
        <v>2018</v>
      </c>
      <c r="AB27" s="135">
        <v>2019</v>
      </c>
      <c r="AC27" s="135">
        <v>2020</v>
      </c>
      <c r="AD27" s="135">
        <v>2021</v>
      </c>
      <c r="AE27" s="135">
        <v>2022</v>
      </c>
      <c r="AF27" s="133">
        <v>2023</v>
      </c>
      <c r="AG27" s="334"/>
      <c r="AI27" s="25">
        <v>2010</v>
      </c>
      <c r="AJ27" s="135">
        <v>2011</v>
      </c>
      <c r="AK27" s="135">
        <v>2012</v>
      </c>
      <c r="AL27" s="135">
        <v>2013</v>
      </c>
      <c r="AM27" s="135">
        <v>2014</v>
      </c>
      <c r="AN27" s="135">
        <v>2015</v>
      </c>
      <c r="AO27" s="135">
        <v>2016</v>
      </c>
      <c r="AP27" s="135">
        <v>2017</v>
      </c>
      <c r="AQ27" s="265">
        <v>2018</v>
      </c>
      <c r="AR27" s="135">
        <v>2019</v>
      </c>
      <c r="AS27" s="135">
        <v>2020</v>
      </c>
      <c r="AT27" s="176">
        <v>2021</v>
      </c>
      <c r="AU27" s="135">
        <v>2022</v>
      </c>
      <c r="AV27" s="266">
        <v>2023</v>
      </c>
      <c r="AW27" s="334"/>
      <c r="AY27" s="105"/>
      <c r="AZ27" s="105"/>
    </row>
    <row r="28" spans="1:52" ht="3" customHeight="1" thickBot="1" x14ac:dyDescent="0.3">
      <c r="A28" s="291" t="s">
        <v>89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4"/>
      <c r="R28" s="291"/>
      <c r="S28" s="293">
        <v>2010</v>
      </c>
      <c r="T28" s="293">
        <v>2011</v>
      </c>
      <c r="U28" s="293">
        <v>2012</v>
      </c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4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2"/>
      <c r="AY28" s="105"/>
      <c r="AZ28" s="105"/>
    </row>
    <row r="29" spans="1:52" ht="20.100000000000001" customHeight="1" x14ac:dyDescent="0.25">
      <c r="A29" s="120" t="s">
        <v>73</v>
      </c>
      <c r="B29" s="39">
        <v>112112.93</v>
      </c>
      <c r="C29" s="153">
        <v>124900.3</v>
      </c>
      <c r="D29" s="153">
        <v>111319.11999999998</v>
      </c>
      <c r="E29" s="153">
        <v>99935.37</v>
      </c>
      <c r="F29" s="153">
        <v>181139.11</v>
      </c>
      <c r="G29" s="153">
        <v>165328.64999999985</v>
      </c>
      <c r="H29" s="153">
        <v>127338.22000000003</v>
      </c>
      <c r="I29" s="153">
        <v>165367.62</v>
      </c>
      <c r="J29" s="153">
        <v>107872.66</v>
      </c>
      <c r="K29" s="153">
        <v>201062.91000000003</v>
      </c>
      <c r="L29" s="153">
        <v>231082.82</v>
      </c>
      <c r="M29" s="153">
        <v>214265.47000000015</v>
      </c>
      <c r="N29" s="153">
        <v>194428.80999999982</v>
      </c>
      <c r="O29" s="112">
        <v>208685.84999999992</v>
      </c>
      <c r="P29" s="61">
        <f>IF(O29="","",(O29-N29)/N29)</f>
        <v>7.3327815975421068E-2</v>
      </c>
      <c r="R29" s="109" t="s">
        <v>73</v>
      </c>
      <c r="S29" s="39">
        <v>5016.9969999999994</v>
      </c>
      <c r="T29" s="153">
        <v>5270.674</v>
      </c>
      <c r="U29" s="153">
        <v>5254.5140000000001</v>
      </c>
      <c r="V29" s="153">
        <v>8076.4090000000024</v>
      </c>
      <c r="W29" s="153">
        <v>9156.59</v>
      </c>
      <c r="X29" s="153">
        <v>7918.5499999999993</v>
      </c>
      <c r="Y29" s="153">
        <v>7480.9960000000019</v>
      </c>
      <c r="Z29" s="153">
        <v>9138.478000000001</v>
      </c>
      <c r="AA29" s="153">
        <v>8324.8559999999998</v>
      </c>
      <c r="AB29" s="153">
        <v>11927.749</v>
      </c>
      <c r="AC29" s="153">
        <v>14184.973999999998</v>
      </c>
      <c r="AD29" s="153">
        <v>11496.755999999994</v>
      </c>
      <c r="AE29" s="153">
        <v>12363.368000000002</v>
      </c>
      <c r="AF29" s="112">
        <v>14447.574999999997</v>
      </c>
      <c r="AG29" s="61">
        <f>IF(AF29="","",(AF29-AE29)/AE29)</f>
        <v>0.16857922533730246</v>
      </c>
      <c r="AI29" s="124">
        <f t="shared" ref="AI29:AI38" si="54">(S29/B29)*10</f>
        <v>0.44749494995804673</v>
      </c>
      <c r="AJ29" s="156">
        <f t="shared" ref="AJ29:AJ38" si="55">(T29/C29)*10</f>
        <v>0.42199049962249885</v>
      </c>
      <c r="AK29" s="156">
        <f t="shared" ref="AK29:AK38" si="56">(U29/D29)*10</f>
        <v>0.47202259593859536</v>
      </c>
      <c r="AL29" s="156">
        <f t="shared" ref="AL29:AL38" si="57">(V29/E29)*10</f>
        <v>0.8081632158864277</v>
      </c>
      <c r="AM29" s="156">
        <f t="shared" ref="AM29:AM38" si="58">(W29/F29)*10</f>
        <v>0.50550044106984959</v>
      </c>
      <c r="AN29" s="156">
        <f t="shared" ref="AN29:AN38" si="59">(X29/G29)*10</f>
        <v>0.47895812371298058</v>
      </c>
      <c r="AO29" s="156">
        <f t="shared" ref="AO29:AO38" si="60">(Y29/H29)*10</f>
        <v>0.58749022877813117</v>
      </c>
      <c r="AP29" s="156">
        <f t="shared" ref="AP29:AP38" si="61">(Z29/I29)*10</f>
        <v>0.55261592323817688</v>
      </c>
      <c r="AQ29" s="156">
        <f t="shared" ref="AQ29:AQ38" si="62">(AA29/J29)*10</f>
        <v>0.77172992674881657</v>
      </c>
      <c r="AR29" s="156">
        <f t="shared" ref="AR29:AR38" si="63">(AB29/K29)*10</f>
        <v>0.59323467465978674</v>
      </c>
      <c r="AS29" s="156">
        <f t="shared" ref="AS29:AS38" si="64">(AC29/L29)*10</f>
        <v>0.61384805672702092</v>
      </c>
      <c r="AT29" s="156">
        <f t="shared" ref="AT29:AT38" si="65">(AD29/M29)*10</f>
        <v>0.53656597117584959</v>
      </c>
      <c r="AU29" s="156">
        <f t="shared" ref="AU29:AU38" si="66">(AE29/N29)*10</f>
        <v>0.63588148279053991</v>
      </c>
      <c r="AV29" s="156">
        <f t="shared" ref="AV29:AV38" si="67">(AF29/O29)*10</f>
        <v>0.69231215245307731</v>
      </c>
      <c r="AW29" s="61">
        <f t="shared" ref="AW29" si="68">IF(AV29="","",(AV29-AU29)/AU29)</f>
        <v>8.8744005274211973E-2</v>
      </c>
      <c r="AY29" s="105"/>
      <c r="AZ29" s="105"/>
    </row>
    <row r="30" spans="1:52" ht="20.100000000000001" customHeight="1" x14ac:dyDescent="0.25">
      <c r="A30" s="121" t="s">
        <v>74</v>
      </c>
      <c r="B30" s="19">
        <v>103555.23</v>
      </c>
      <c r="C30" s="154">
        <v>109603.07999999999</v>
      </c>
      <c r="D30" s="154">
        <v>90618.02</v>
      </c>
      <c r="E30" s="154">
        <v>91080.090000000011</v>
      </c>
      <c r="F30" s="154">
        <v>178641.27</v>
      </c>
      <c r="G30" s="154">
        <v>189277.91000000003</v>
      </c>
      <c r="H30" s="154">
        <v>160923.91</v>
      </c>
      <c r="I30" s="154">
        <v>180001.23</v>
      </c>
      <c r="J30" s="154">
        <v>100965.82</v>
      </c>
      <c r="K30" s="154">
        <v>238795.00999999998</v>
      </c>
      <c r="L30" s="154">
        <v>200191.72999999998</v>
      </c>
      <c r="M30" s="154">
        <v>256636.25000000012</v>
      </c>
      <c r="N30" s="154">
        <v>269012.73999999987</v>
      </c>
      <c r="O30" s="119">
        <v>263759.42999999982</v>
      </c>
      <c r="P30" s="52">
        <f t="shared" ref="P30:P45" si="69">IF(O30="","",(O30-N30)/N30)</f>
        <v>-1.9528108594411023E-2</v>
      </c>
      <c r="R30" s="109" t="s">
        <v>74</v>
      </c>
      <c r="S30" s="19">
        <v>4768.4190000000008</v>
      </c>
      <c r="T30" s="154">
        <v>5015.1330000000007</v>
      </c>
      <c r="U30" s="154">
        <v>4911.1499999999996</v>
      </c>
      <c r="V30" s="154">
        <v>7549.5049999999992</v>
      </c>
      <c r="W30" s="154">
        <v>9045.7329999999984</v>
      </c>
      <c r="X30" s="154">
        <v>9256.7200000000012</v>
      </c>
      <c r="Y30" s="154">
        <v>8296.7439999999988</v>
      </c>
      <c r="Z30" s="154">
        <v>9856.137999999999</v>
      </c>
      <c r="AA30" s="154">
        <v>9306.1540000000005</v>
      </c>
      <c r="AB30" s="154">
        <v>13709.666999999996</v>
      </c>
      <c r="AC30" s="154">
        <v>12449.267000000005</v>
      </c>
      <c r="AD30" s="154">
        <v>12684.448000000004</v>
      </c>
      <c r="AE30" s="154">
        <v>16636.305</v>
      </c>
      <c r="AF30" s="119">
        <v>16225.100999999995</v>
      </c>
      <c r="AG30" s="52">
        <f t="shared" ref="AG30:AG45" si="70">IF(AF30="","",(AF30-AE30)/AE30)</f>
        <v>-2.4717267446106882E-2</v>
      </c>
      <c r="AI30" s="125">
        <f t="shared" si="54"/>
        <v>0.46047109354109889</v>
      </c>
      <c r="AJ30" s="157">
        <f t="shared" si="55"/>
        <v>0.45757226895448566</v>
      </c>
      <c r="AK30" s="157">
        <f t="shared" si="56"/>
        <v>0.5419617422671561</v>
      </c>
      <c r="AL30" s="157">
        <f t="shared" si="57"/>
        <v>0.82888642292733761</v>
      </c>
      <c r="AM30" s="157">
        <f t="shared" si="58"/>
        <v>0.50636300335303253</v>
      </c>
      <c r="AN30" s="157">
        <f t="shared" si="59"/>
        <v>0.48905442795728249</v>
      </c>
      <c r="AO30" s="157">
        <f t="shared" si="60"/>
        <v>0.51556937685642856</v>
      </c>
      <c r="AP30" s="157">
        <f t="shared" si="61"/>
        <v>0.54755948056577153</v>
      </c>
      <c r="AQ30" s="157">
        <f t="shared" si="62"/>
        <v>0.92171330852361721</v>
      </c>
      <c r="AR30" s="157">
        <f t="shared" si="63"/>
        <v>0.57411865515950256</v>
      </c>
      <c r="AS30" s="157">
        <f t="shared" si="64"/>
        <v>0.6218671970115851</v>
      </c>
      <c r="AT30" s="157">
        <f t="shared" si="65"/>
        <v>0.49425784549142993</v>
      </c>
      <c r="AU30" s="157">
        <f t="shared" si="66"/>
        <v>0.6184207112272827</v>
      </c>
      <c r="AV30" s="157">
        <f t="shared" si="67"/>
        <v>0.61514771244387378</v>
      </c>
      <c r="AW30" s="52">
        <f t="shared" ref="AW30" si="71">IF(AV30="","",(AV30-AU30)/AU30)</f>
        <v>-5.2925115928176341E-3</v>
      </c>
      <c r="AY30" s="105"/>
      <c r="AZ30" s="105"/>
    </row>
    <row r="31" spans="1:52" ht="20.100000000000001" customHeight="1" x14ac:dyDescent="0.25">
      <c r="A31" s="121" t="s">
        <v>75</v>
      </c>
      <c r="B31" s="19">
        <v>167818.00999999992</v>
      </c>
      <c r="C31" s="154">
        <v>125233.35</v>
      </c>
      <c r="D31" s="154">
        <v>135773.26999999996</v>
      </c>
      <c r="E31" s="154">
        <v>78339.37000000001</v>
      </c>
      <c r="F31" s="154">
        <v>159104.78000000003</v>
      </c>
      <c r="G31" s="154">
        <v>179761.25999999998</v>
      </c>
      <c r="H31" s="154">
        <v>158233.01999999999</v>
      </c>
      <c r="I31" s="154">
        <v>184735.59</v>
      </c>
      <c r="J31" s="154">
        <v>131251.34</v>
      </c>
      <c r="K31" s="154">
        <v>209712.58</v>
      </c>
      <c r="L31" s="154">
        <v>208979.29</v>
      </c>
      <c r="M31" s="154">
        <v>346550.24000000046</v>
      </c>
      <c r="N31" s="154">
        <v>197005.59000000005</v>
      </c>
      <c r="O31" s="119">
        <v>306304.12000000005</v>
      </c>
      <c r="P31" s="52">
        <f t="shared" si="69"/>
        <v>0.55479913031909378</v>
      </c>
      <c r="R31" s="109" t="s">
        <v>75</v>
      </c>
      <c r="S31" s="19">
        <v>7424.4470000000001</v>
      </c>
      <c r="T31" s="154">
        <v>5510.3540000000003</v>
      </c>
      <c r="U31" s="154">
        <v>6830.2309999999961</v>
      </c>
      <c r="V31" s="154">
        <v>7114.5390000000007</v>
      </c>
      <c r="W31" s="154">
        <v>8082.2549999999983</v>
      </c>
      <c r="X31" s="154">
        <v>8938.91</v>
      </c>
      <c r="Y31" s="154">
        <v>8489.652</v>
      </c>
      <c r="Z31" s="154">
        <v>9926.7349999999988</v>
      </c>
      <c r="AA31" s="154">
        <v>10260.373</v>
      </c>
      <c r="AB31" s="154">
        <v>11780.022999999999</v>
      </c>
      <c r="AC31" s="154">
        <v>12880.835000000003</v>
      </c>
      <c r="AD31" s="154">
        <v>17712.749</v>
      </c>
      <c r="AE31" s="154">
        <v>13545.27300000001</v>
      </c>
      <c r="AF31" s="119">
        <v>19870.451000000008</v>
      </c>
      <c r="AG31" s="52">
        <f t="shared" si="70"/>
        <v>0.46696570825851891</v>
      </c>
      <c r="AI31" s="125">
        <f t="shared" si="54"/>
        <v>0.44241062088628053</v>
      </c>
      <c r="AJ31" s="157">
        <f t="shared" si="55"/>
        <v>0.44000691509090828</v>
      </c>
      <c r="AK31" s="157">
        <f t="shared" si="56"/>
        <v>0.50306153781226581</v>
      </c>
      <c r="AL31" s="157">
        <f t="shared" si="57"/>
        <v>0.908169034292719</v>
      </c>
      <c r="AM31" s="157">
        <f t="shared" si="58"/>
        <v>0.50798316681623246</v>
      </c>
      <c r="AN31" s="157">
        <f t="shared" si="59"/>
        <v>0.49726565111971294</v>
      </c>
      <c r="AO31" s="157">
        <f t="shared" si="60"/>
        <v>0.53652846921584385</v>
      </c>
      <c r="AP31" s="157">
        <f t="shared" si="61"/>
        <v>0.5373482716568041</v>
      </c>
      <c r="AQ31" s="157">
        <f t="shared" si="62"/>
        <v>0.78173472362263119</v>
      </c>
      <c r="AR31" s="157">
        <f t="shared" si="63"/>
        <v>0.56172228676028879</v>
      </c>
      <c r="AS31" s="157">
        <f t="shared" si="64"/>
        <v>0.61636897129854362</v>
      </c>
      <c r="AT31" s="157">
        <f t="shared" si="65"/>
        <v>0.51111633914897814</v>
      </c>
      <c r="AU31" s="157">
        <f t="shared" si="66"/>
        <v>0.68755779975583464</v>
      </c>
      <c r="AV31" s="157">
        <f t="shared" si="67"/>
        <v>0.64871641295585591</v>
      </c>
      <c r="AW31" s="52">
        <f t="shared" ref="AW31" si="72">IF(AV31="","",(AV31-AU31)/AU31)</f>
        <v>-5.6491813217408156E-2</v>
      </c>
      <c r="AY31" s="105"/>
      <c r="AZ31" s="105"/>
    </row>
    <row r="32" spans="1:52" ht="20.100000000000001" customHeight="1" x14ac:dyDescent="0.25">
      <c r="A32" s="121" t="s">
        <v>76</v>
      </c>
      <c r="B32" s="19">
        <v>169960.15000000005</v>
      </c>
      <c r="C32" s="154">
        <v>125324.62</v>
      </c>
      <c r="D32" s="154">
        <v>131109.87</v>
      </c>
      <c r="E32" s="154">
        <v>110880.58</v>
      </c>
      <c r="F32" s="154">
        <v>139339.33000000002</v>
      </c>
      <c r="G32" s="154">
        <v>172769.00000000006</v>
      </c>
      <c r="H32" s="154">
        <v>120807.59000000001</v>
      </c>
      <c r="I32" s="154">
        <v>195865.48</v>
      </c>
      <c r="J32" s="154">
        <v>150352.84</v>
      </c>
      <c r="K32" s="154">
        <v>244663.81999999998</v>
      </c>
      <c r="L32" s="154">
        <v>232991.83999999994</v>
      </c>
      <c r="M32" s="154">
        <v>238327.95000000016</v>
      </c>
      <c r="N32" s="154">
        <v>212281.96000000005</v>
      </c>
      <c r="O32" s="119">
        <v>263170.74000000005</v>
      </c>
      <c r="P32" s="52">
        <f t="shared" si="69"/>
        <v>0.23972258405754301</v>
      </c>
      <c r="R32" s="109" t="s">
        <v>76</v>
      </c>
      <c r="S32" s="19">
        <v>6997.9059999999999</v>
      </c>
      <c r="T32" s="154">
        <v>5641.7790000000005</v>
      </c>
      <c r="U32" s="154">
        <v>6955.6630000000014</v>
      </c>
      <c r="V32" s="154">
        <v>8794.5019999999968</v>
      </c>
      <c r="W32" s="154">
        <v>7652.6419999999989</v>
      </c>
      <c r="X32" s="154">
        <v>8505.6460000000006</v>
      </c>
      <c r="Y32" s="154">
        <v>6662.3990000000013</v>
      </c>
      <c r="Z32" s="154">
        <v>10370.893000000004</v>
      </c>
      <c r="AA32" s="154">
        <v>11386.056</v>
      </c>
      <c r="AB32" s="154">
        <v>12901.989000000001</v>
      </c>
      <c r="AC32" s="154">
        <v>14090.422</v>
      </c>
      <c r="AD32" s="154">
        <v>12972.172999999997</v>
      </c>
      <c r="AE32" s="154">
        <v>15054.097000000005</v>
      </c>
      <c r="AF32" s="119">
        <v>16747.985999999997</v>
      </c>
      <c r="AG32" s="52">
        <f t="shared" si="70"/>
        <v>0.11252013322353319</v>
      </c>
      <c r="AI32" s="125">
        <f t="shared" si="54"/>
        <v>0.4117380456536428</v>
      </c>
      <c r="AJ32" s="157">
        <f t="shared" si="55"/>
        <v>0.45017323810756427</v>
      </c>
      <c r="AK32" s="157">
        <f t="shared" si="56"/>
        <v>0.53052169146380823</v>
      </c>
      <c r="AL32" s="157">
        <f t="shared" si="57"/>
        <v>0.79315079340313666</v>
      </c>
      <c r="AM32" s="157">
        <f t="shared" si="58"/>
        <v>0.54920904241465762</v>
      </c>
      <c r="AN32" s="157">
        <f t="shared" si="59"/>
        <v>0.49231320433642595</v>
      </c>
      <c r="AO32" s="157">
        <f t="shared" si="60"/>
        <v>0.55148844538658548</v>
      </c>
      <c r="AP32" s="157">
        <f t="shared" si="61"/>
        <v>0.52949059732220316</v>
      </c>
      <c r="AQ32" s="157">
        <f t="shared" si="62"/>
        <v>0.75728905420077208</v>
      </c>
      <c r="AR32" s="157">
        <f t="shared" si="63"/>
        <v>0.52733538616375741</v>
      </c>
      <c r="AS32" s="157">
        <f t="shared" si="64"/>
        <v>0.60476032121983347</v>
      </c>
      <c r="AT32" s="157">
        <f t="shared" si="65"/>
        <v>0.54429927333323636</v>
      </c>
      <c r="AU32" s="157">
        <f t="shared" si="66"/>
        <v>0.70915573796284903</v>
      </c>
      <c r="AV32" s="157">
        <f t="shared" si="67"/>
        <v>0.63639240441395561</v>
      </c>
      <c r="AW32" s="52">
        <f t="shared" ref="AW32:AW33" si="73">IF(AV32="","",(AV32-AU32)/AU32)</f>
        <v>-0.10260557682000356</v>
      </c>
      <c r="AY32" s="105"/>
      <c r="AZ32" s="105"/>
    </row>
    <row r="33" spans="1:52" ht="20.100000000000001" customHeight="1" x14ac:dyDescent="0.25">
      <c r="A33" s="121" t="s">
        <v>77</v>
      </c>
      <c r="B33" s="19">
        <v>105627.73999999999</v>
      </c>
      <c r="C33" s="154">
        <v>146684.46999999994</v>
      </c>
      <c r="D33" s="154">
        <v>105806.44999999998</v>
      </c>
      <c r="E33" s="154">
        <v>156736.06999999992</v>
      </c>
      <c r="F33" s="154">
        <v>207228.25</v>
      </c>
      <c r="G33" s="154">
        <v>181747.00999999995</v>
      </c>
      <c r="H33" s="154">
        <v>156060.43000000002</v>
      </c>
      <c r="I33" s="154">
        <v>208341.1999999999</v>
      </c>
      <c r="J33" s="154">
        <v>123112.9</v>
      </c>
      <c r="K33" s="154">
        <v>228011.36000000013</v>
      </c>
      <c r="L33" s="154">
        <v>207260.46000000002</v>
      </c>
      <c r="M33" s="154">
        <v>271668.90999999992</v>
      </c>
      <c r="N33" s="154">
        <v>296994.00000000006</v>
      </c>
      <c r="O33" s="119">
        <v>274231.42999999993</v>
      </c>
      <c r="P33" s="52">
        <f t="shared" si="69"/>
        <v>-7.6643198179088198E-2</v>
      </c>
      <c r="R33" s="109" t="s">
        <v>77</v>
      </c>
      <c r="S33" s="19">
        <v>5233.5920000000015</v>
      </c>
      <c r="T33" s="154">
        <v>6774.5830000000024</v>
      </c>
      <c r="U33" s="154">
        <v>6184.9250000000011</v>
      </c>
      <c r="V33" s="154">
        <v>12346.015000000001</v>
      </c>
      <c r="W33" s="154">
        <v>9823.5429999999997</v>
      </c>
      <c r="X33" s="154">
        <v>9567.4180000000015</v>
      </c>
      <c r="Y33" s="154">
        <v>8927.2699999999986</v>
      </c>
      <c r="Z33" s="154">
        <v>11110.941999999997</v>
      </c>
      <c r="AA33" s="154">
        <v>11997.332</v>
      </c>
      <c r="AB33" s="154">
        <v>12224.240000000003</v>
      </c>
      <c r="AC33" s="154">
        <v>10503.531999999996</v>
      </c>
      <c r="AD33" s="154">
        <v>13714.956999999997</v>
      </c>
      <c r="AE33" s="154">
        <v>20017.547999999999</v>
      </c>
      <c r="AF33" s="119">
        <v>18538.051999999996</v>
      </c>
      <c r="AG33" s="52">
        <f t="shared" si="70"/>
        <v>-7.3909951408634211E-2</v>
      </c>
      <c r="AI33" s="125">
        <f t="shared" si="54"/>
        <v>0.49547514696423517</v>
      </c>
      <c r="AJ33" s="157">
        <f t="shared" si="55"/>
        <v>0.46184732439637305</v>
      </c>
      <c r="AK33" s="157">
        <f t="shared" si="56"/>
        <v>0.58455084732547036</v>
      </c>
      <c r="AL33" s="157">
        <f t="shared" si="57"/>
        <v>0.78769456194735565</v>
      </c>
      <c r="AM33" s="157">
        <f t="shared" si="58"/>
        <v>0.4740445861025222</v>
      </c>
      <c r="AN33" s="157">
        <f t="shared" si="59"/>
        <v>0.52641405214864356</v>
      </c>
      <c r="AO33" s="157">
        <f t="shared" si="60"/>
        <v>0.57203930554337168</v>
      </c>
      <c r="AP33" s="157">
        <f t="shared" si="61"/>
        <v>0.53330507840023977</v>
      </c>
      <c r="AQ33" s="157">
        <f t="shared" si="62"/>
        <v>0.97449836694611214</v>
      </c>
      <c r="AR33" s="157">
        <f t="shared" si="63"/>
        <v>0.53612416504160132</v>
      </c>
      <c r="AS33" s="157">
        <f t="shared" si="64"/>
        <v>0.50677934421259097</v>
      </c>
      <c r="AT33" s="157">
        <f t="shared" si="65"/>
        <v>0.50484087413609458</v>
      </c>
      <c r="AU33" s="157">
        <f t="shared" si="66"/>
        <v>0.67400513141679608</v>
      </c>
      <c r="AV33" s="157">
        <f t="shared" si="67"/>
        <v>0.67600026736541474</v>
      </c>
      <c r="AW33" s="52">
        <f t="shared" si="73"/>
        <v>2.9601198204897618E-3</v>
      </c>
      <c r="AY33" s="105"/>
      <c r="AZ33" s="105"/>
    </row>
    <row r="34" spans="1:52" ht="20.100000000000001" customHeight="1" x14ac:dyDescent="0.25">
      <c r="A34" s="121" t="s">
        <v>78</v>
      </c>
      <c r="B34" s="19">
        <v>172955.39000000004</v>
      </c>
      <c r="C34" s="154">
        <v>88363.709999999992</v>
      </c>
      <c r="D34" s="154">
        <v>120306.19000000003</v>
      </c>
      <c r="E34" s="154">
        <v>142180.06</v>
      </c>
      <c r="F34" s="154">
        <v>163672.61999999994</v>
      </c>
      <c r="G34" s="154">
        <v>227414.28000000014</v>
      </c>
      <c r="H34" s="154">
        <v>160527.01</v>
      </c>
      <c r="I34" s="154">
        <v>247253.33</v>
      </c>
      <c r="J34" s="154">
        <v>159193.67000000001</v>
      </c>
      <c r="K34" s="154">
        <v>248660.12999999995</v>
      </c>
      <c r="L34" s="154">
        <v>200913.27999999997</v>
      </c>
      <c r="M34" s="154">
        <v>276808.68999999983</v>
      </c>
      <c r="N34" s="154">
        <v>222974.87999999986</v>
      </c>
      <c r="O34" s="119"/>
      <c r="P34" s="52" t="str">
        <f t="shared" si="69"/>
        <v/>
      </c>
      <c r="R34" s="109" t="s">
        <v>78</v>
      </c>
      <c r="S34" s="19">
        <v>8418.2340000000022</v>
      </c>
      <c r="T34" s="154">
        <v>4390.6889999999994</v>
      </c>
      <c r="U34" s="154">
        <v>6848.4070000000011</v>
      </c>
      <c r="V34" s="154">
        <v>11167.32799999999</v>
      </c>
      <c r="W34" s="154">
        <v>8872.2850000000017</v>
      </c>
      <c r="X34" s="154">
        <v>11662.620000000006</v>
      </c>
      <c r="Y34" s="154">
        <v>9423.9899999999961</v>
      </c>
      <c r="Z34" s="154">
        <v>14481.375000000004</v>
      </c>
      <c r="AA34" s="154">
        <v>12803.287</v>
      </c>
      <c r="AB34" s="154">
        <v>13718.046000000006</v>
      </c>
      <c r="AC34" s="154">
        <v>12228.946999999995</v>
      </c>
      <c r="AD34" s="154">
        <v>14526.821999999995</v>
      </c>
      <c r="AE34" s="154">
        <v>14380.717000000002</v>
      </c>
      <c r="AF34" s="119"/>
      <c r="AG34" s="52" t="str">
        <f t="shared" si="70"/>
        <v/>
      </c>
      <c r="AI34" s="125">
        <f t="shared" si="54"/>
        <v>0.48672862985073784</v>
      </c>
      <c r="AJ34" s="157">
        <f t="shared" si="55"/>
        <v>0.49688825876595721</v>
      </c>
      <c r="AK34" s="157">
        <f t="shared" si="56"/>
        <v>0.56924809937044796</v>
      </c>
      <c r="AL34" s="157">
        <f t="shared" si="57"/>
        <v>0.78543559483657488</v>
      </c>
      <c r="AM34" s="157">
        <f t="shared" si="58"/>
        <v>0.54207508867396426</v>
      </c>
      <c r="AN34" s="157">
        <f t="shared" si="59"/>
        <v>0.51283586940978365</v>
      </c>
      <c r="AO34" s="157">
        <f t="shared" si="60"/>
        <v>0.58706569068968495</v>
      </c>
      <c r="AP34" s="157">
        <f t="shared" si="61"/>
        <v>0.58568978626091728</v>
      </c>
      <c r="AQ34" s="157">
        <f t="shared" si="62"/>
        <v>0.80425854872244606</v>
      </c>
      <c r="AR34" s="157">
        <f t="shared" si="63"/>
        <v>0.55167855015599043</v>
      </c>
      <c r="AS34" s="157">
        <f t="shared" si="64"/>
        <v>0.60866792877006426</v>
      </c>
      <c r="AT34" s="157">
        <f t="shared" si="65"/>
        <v>0.52479645779906703</v>
      </c>
      <c r="AU34" s="157">
        <f t="shared" si="66"/>
        <v>0.64494785242176211</v>
      </c>
      <c r="AV34" s="157"/>
      <c r="AW34" s="52"/>
      <c r="AY34" s="105"/>
      <c r="AZ34" s="105"/>
    </row>
    <row r="35" spans="1:52" ht="20.100000000000001" customHeight="1" x14ac:dyDescent="0.25">
      <c r="A35" s="121" t="s">
        <v>79</v>
      </c>
      <c r="B35" s="19">
        <v>153575.38000000003</v>
      </c>
      <c r="C35" s="154">
        <v>146031.1</v>
      </c>
      <c r="D35" s="154">
        <v>129411.21999999994</v>
      </c>
      <c r="E35" s="154">
        <v>179559.8899999999</v>
      </c>
      <c r="F35" s="154">
        <v>269358.03999999998</v>
      </c>
      <c r="G35" s="154">
        <v>237433.11000000002</v>
      </c>
      <c r="H35" s="154">
        <v>147722.47000000009</v>
      </c>
      <c r="I35" s="154">
        <v>207140.0799999999</v>
      </c>
      <c r="J35" s="154">
        <v>176201.44</v>
      </c>
      <c r="K35" s="154">
        <v>278510.38</v>
      </c>
      <c r="L35" s="154">
        <v>285531.50000000006</v>
      </c>
      <c r="M35" s="154">
        <v>278816.86</v>
      </c>
      <c r="N35" s="154">
        <v>235042.49999999983</v>
      </c>
      <c r="O35" s="119"/>
      <c r="P35" s="52" t="str">
        <f t="shared" si="69"/>
        <v/>
      </c>
      <c r="R35" s="109" t="s">
        <v>79</v>
      </c>
      <c r="S35" s="19">
        <v>8202.5570000000007</v>
      </c>
      <c r="T35" s="154">
        <v>7142.6719999999987</v>
      </c>
      <c r="U35" s="154">
        <v>8489.8880000000008</v>
      </c>
      <c r="V35" s="154">
        <v>14058.68400000001</v>
      </c>
      <c r="W35" s="154">
        <v>13129.382000000001</v>
      </c>
      <c r="X35" s="154">
        <v>12275.063000000002</v>
      </c>
      <c r="Y35" s="154">
        <v>8407.0900000000038</v>
      </c>
      <c r="Z35" s="154">
        <v>11587.890000000009</v>
      </c>
      <c r="AA35" s="154">
        <v>14215.772000000001</v>
      </c>
      <c r="AB35" s="154">
        <v>14177.262000000006</v>
      </c>
      <c r="AC35" s="154">
        <v>16500.630999999998</v>
      </c>
      <c r="AD35" s="154">
        <v>15555.110999999997</v>
      </c>
      <c r="AE35" s="154">
        <v>16554.87</v>
      </c>
      <c r="AF35" s="119"/>
      <c r="AG35" s="52" t="str">
        <f t="shared" si="70"/>
        <v/>
      </c>
      <c r="AI35" s="125">
        <f t="shared" si="54"/>
        <v>0.53410624801970208</v>
      </c>
      <c r="AJ35" s="157">
        <f t="shared" si="55"/>
        <v>0.48911992034573448</v>
      </c>
      <c r="AK35" s="157">
        <f t="shared" si="56"/>
        <v>0.65603956133015395</v>
      </c>
      <c r="AL35" s="157">
        <f t="shared" si="57"/>
        <v>0.7829523620224994</v>
      </c>
      <c r="AM35" s="157">
        <f t="shared" si="58"/>
        <v>0.48743234098377025</v>
      </c>
      <c r="AN35" s="157">
        <f t="shared" si="59"/>
        <v>0.51699036414929667</v>
      </c>
      <c r="AO35" s="157">
        <f t="shared" si="60"/>
        <v>0.56911382540516675</v>
      </c>
      <c r="AP35" s="157">
        <f t="shared" si="61"/>
        <v>0.55942287943501878</v>
      </c>
      <c r="AQ35" s="157">
        <f t="shared" si="62"/>
        <v>0.8067909093137946</v>
      </c>
      <c r="AR35" s="157">
        <f t="shared" si="63"/>
        <v>0.5090389090704629</v>
      </c>
      <c r="AS35" s="157">
        <f t="shared" si="64"/>
        <v>0.57789179127346701</v>
      </c>
      <c r="AT35" s="157">
        <f t="shared" si="65"/>
        <v>0.55789707265191923</v>
      </c>
      <c r="AU35" s="157">
        <f t="shared" si="66"/>
        <v>0.70433517342608298</v>
      </c>
      <c r="AV35" s="157"/>
      <c r="AW35" s="52"/>
      <c r="AY35" s="105"/>
      <c r="AZ35" s="105"/>
    </row>
    <row r="36" spans="1:52" ht="20.100000000000001" customHeight="1" x14ac:dyDescent="0.25">
      <c r="A36" s="121" t="s">
        <v>80</v>
      </c>
      <c r="B36" s="19">
        <v>172174.69999999992</v>
      </c>
      <c r="C36" s="154">
        <v>197846.85999999996</v>
      </c>
      <c r="D36" s="154">
        <v>108041.16999999998</v>
      </c>
      <c r="E36" s="154">
        <v>128500.73000000004</v>
      </c>
      <c r="F36" s="154">
        <v>196762.29</v>
      </c>
      <c r="G36" s="154">
        <v>236160.21999999988</v>
      </c>
      <c r="H36" s="154">
        <v>161077.74999999983</v>
      </c>
      <c r="I36" s="154">
        <v>171433.78</v>
      </c>
      <c r="J36" s="154">
        <v>180051.81</v>
      </c>
      <c r="K36" s="154">
        <v>296230.03000000038</v>
      </c>
      <c r="L36" s="154">
        <v>286249.10999999993</v>
      </c>
      <c r="M36" s="154">
        <v>219148.08999999985</v>
      </c>
      <c r="N36" s="154">
        <v>238079.20999999993</v>
      </c>
      <c r="O36" s="119"/>
      <c r="P36" s="52" t="str">
        <f t="shared" si="69"/>
        <v/>
      </c>
      <c r="R36" s="109" t="s">
        <v>80</v>
      </c>
      <c r="S36" s="19">
        <v>7606.0559999999978</v>
      </c>
      <c r="T36" s="154">
        <v>8313.0869999999995</v>
      </c>
      <c r="U36" s="154">
        <v>6909.0559999999987</v>
      </c>
      <c r="V36" s="154">
        <v>9139.0069999999996</v>
      </c>
      <c r="W36" s="154">
        <v>8531.6860000000033</v>
      </c>
      <c r="X36" s="154">
        <v>10841.422999999999</v>
      </c>
      <c r="Y36" s="154">
        <v>9653.1510000000035</v>
      </c>
      <c r="Z36" s="154">
        <v>9956.3179999999975</v>
      </c>
      <c r="AA36" s="154">
        <v>13765.152</v>
      </c>
      <c r="AB36" s="154">
        <v>14750.275999999996</v>
      </c>
      <c r="AC36" s="154">
        <v>15789.42300000001</v>
      </c>
      <c r="AD36" s="154">
        <v>12744.038000000008</v>
      </c>
      <c r="AE36" s="154">
        <v>16099.816000000001</v>
      </c>
      <c r="AF36" s="119"/>
      <c r="AG36" s="52" t="str">
        <f t="shared" si="70"/>
        <v/>
      </c>
      <c r="AI36" s="125">
        <f t="shared" si="54"/>
        <v>0.44176385961468218</v>
      </c>
      <c r="AJ36" s="157">
        <f t="shared" si="55"/>
        <v>0.42017785877420555</v>
      </c>
      <c r="AK36" s="157">
        <f t="shared" si="56"/>
        <v>0.63948363387771534</v>
      </c>
      <c r="AL36" s="157">
        <f t="shared" si="57"/>
        <v>0.71120273013234991</v>
      </c>
      <c r="AM36" s="157">
        <f t="shared" si="58"/>
        <v>0.43360371542738207</v>
      </c>
      <c r="AN36" s="157">
        <f t="shared" si="59"/>
        <v>0.45907066820991294</v>
      </c>
      <c r="AO36" s="157">
        <f t="shared" si="60"/>
        <v>0.59928518991605073</v>
      </c>
      <c r="AP36" s="157">
        <f t="shared" si="61"/>
        <v>0.5807675710119673</v>
      </c>
      <c r="AQ36" s="157">
        <f t="shared" si="62"/>
        <v>0.76451061502797446</v>
      </c>
      <c r="AR36" s="157">
        <f t="shared" si="63"/>
        <v>0.49793317713264845</v>
      </c>
      <c r="AS36" s="157">
        <f t="shared" si="64"/>
        <v>0.55159727832865624</v>
      </c>
      <c r="AT36" s="157">
        <f t="shared" si="65"/>
        <v>0.58152630944673145</v>
      </c>
      <c r="AU36" s="157">
        <f t="shared" si="66"/>
        <v>0.67623779497588243</v>
      </c>
      <c r="AV36" s="157"/>
      <c r="AW36" s="52"/>
      <c r="AY36" s="105"/>
      <c r="AZ36" s="105"/>
    </row>
    <row r="37" spans="1:52" ht="20.100000000000001" customHeight="1" x14ac:dyDescent="0.25">
      <c r="A37" s="121" t="s">
        <v>81</v>
      </c>
      <c r="B37" s="19">
        <v>184593.24000000002</v>
      </c>
      <c r="C37" s="154">
        <v>144138.26999999993</v>
      </c>
      <c r="D37" s="154">
        <v>79979.249999999985</v>
      </c>
      <c r="E37" s="154">
        <v>122753.58</v>
      </c>
      <c r="F37" s="154">
        <v>216171.5800000001</v>
      </c>
      <c r="G37" s="154">
        <v>152140.34000000008</v>
      </c>
      <c r="H37" s="154">
        <v>149450.11999999976</v>
      </c>
      <c r="I37" s="154">
        <v>137515.64999999997</v>
      </c>
      <c r="J37" s="154">
        <v>157796.10999999999</v>
      </c>
      <c r="K37" s="154">
        <v>248422.98999999993</v>
      </c>
      <c r="L37" s="154">
        <v>193839.00999999995</v>
      </c>
      <c r="M37" s="154">
        <v>185628.20999999996</v>
      </c>
      <c r="N37" s="154">
        <v>268684.67999999988</v>
      </c>
      <c r="O37" s="119"/>
      <c r="P37" s="52" t="str">
        <f t="shared" si="69"/>
        <v/>
      </c>
      <c r="R37" s="109" t="s">
        <v>81</v>
      </c>
      <c r="S37" s="19">
        <v>8950.255000000001</v>
      </c>
      <c r="T37" s="154">
        <v>8091.360999999999</v>
      </c>
      <c r="U37" s="154">
        <v>7317.6259999999966</v>
      </c>
      <c r="V37" s="154">
        <v>9009.7860000000001</v>
      </c>
      <c r="W37" s="154">
        <v>11821.654999999999</v>
      </c>
      <c r="X37" s="154">
        <v>8422.7539999999954</v>
      </c>
      <c r="Y37" s="154">
        <v>8932.4599999999973</v>
      </c>
      <c r="Z37" s="154">
        <v>10856.737000000006</v>
      </c>
      <c r="AA37" s="154">
        <v>13503.767</v>
      </c>
      <c r="AB37" s="154">
        <v>13395.533000000005</v>
      </c>
      <c r="AC37" s="154">
        <v>12829.427999999996</v>
      </c>
      <c r="AD37" s="154">
        <v>12358.695999999998</v>
      </c>
      <c r="AE37" s="154">
        <v>18338.251</v>
      </c>
      <c r="AF37" s="119"/>
      <c r="AG37" s="52" t="str">
        <f t="shared" si="70"/>
        <v/>
      </c>
      <c r="AI37" s="125">
        <f t="shared" si="54"/>
        <v>0.48486363856011194</v>
      </c>
      <c r="AJ37" s="157">
        <f t="shared" si="55"/>
        <v>0.56136104589017211</v>
      </c>
      <c r="AK37" s="157">
        <f t="shared" si="56"/>
        <v>0.91494056270845225</v>
      </c>
      <c r="AL37" s="157">
        <f t="shared" si="57"/>
        <v>0.73397337983951261</v>
      </c>
      <c r="AM37" s="157">
        <f t="shared" si="58"/>
        <v>0.54686443981211563</v>
      </c>
      <c r="AN37" s="157">
        <f t="shared" si="59"/>
        <v>0.55361740351046873</v>
      </c>
      <c r="AO37" s="157">
        <f t="shared" si="60"/>
        <v>0.59768837923984341</v>
      </c>
      <c r="AP37" s="157">
        <f t="shared" si="61"/>
        <v>0.78949101429546453</v>
      </c>
      <c r="AQ37" s="157">
        <f t="shared" si="62"/>
        <v>0.85577312393822647</v>
      </c>
      <c r="AR37" s="157">
        <f t="shared" si="63"/>
        <v>0.5392227587309858</v>
      </c>
      <c r="AS37" s="157">
        <f t="shared" si="64"/>
        <v>0.66185996306935324</v>
      </c>
      <c r="AT37" s="157">
        <f t="shared" si="65"/>
        <v>0.66577682346880351</v>
      </c>
      <c r="AU37" s="157">
        <f t="shared" si="66"/>
        <v>0.68251941271828409</v>
      </c>
      <c r="AV37" s="157"/>
      <c r="AW37" s="52"/>
      <c r="AY37" s="105"/>
      <c r="AZ37" s="105"/>
    </row>
    <row r="38" spans="1:52" ht="20.100000000000001" customHeight="1" x14ac:dyDescent="0.25">
      <c r="A38" s="121" t="s">
        <v>82</v>
      </c>
      <c r="B38" s="19">
        <v>174808.49999999997</v>
      </c>
      <c r="C38" s="154">
        <v>100779.39000000001</v>
      </c>
      <c r="D38" s="154">
        <v>69029.49000000002</v>
      </c>
      <c r="E38" s="154">
        <v>154336.00999999978</v>
      </c>
      <c r="F38" s="154">
        <v>191835.92000000007</v>
      </c>
      <c r="G38" s="154">
        <v>123373.27999999998</v>
      </c>
      <c r="H38" s="154">
        <v>139248.31999999989</v>
      </c>
      <c r="I38" s="154">
        <v>159507.64999999994</v>
      </c>
      <c r="J38" s="154">
        <v>217628.21</v>
      </c>
      <c r="K38" s="154">
        <v>280094.85000000021</v>
      </c>
      <c r="L38" s="154">
        <v>221001.43999999986</v>
      </c>
      <c r="M38" s="154">
        <v>221954.72000000006</v>
      </c>
      <c r="N38" s="154">
        <v>212878.01</v>
      </c>
      <c r="O38" s="119"/>
      <c r="P38" s="52" t="str">
        <f t="shared" si="69"/>
        <v/>
      </c>
      <c r="R38" s="109" t="s">
        <v>82</v>
      </c>
      <c r="S38" s="19">
        <v>8836.2159999999967</v>
      </c>
      <c r="T38" s="154">
        <v>6184.2449999999999</v>
      </c>
      <c r="U38" s="154">
        <v>6843.8590000000013</v>
      </c>
      <c r="V38" s="154">
        <v>12325.401000000003</v>
      </c>
      <c r="W38" s="154">
        <v>11790.632999999998</v>
      </c>
      <c r="X38" s="154">
        <v>8857.4580000000024</v>
      </c>
      <c r="Y38" s="154">
        <v>10603.755000000001</v>
      </c>
      <c r="Z38" s="154">
        <v>13090.348000000009</v>
      </c>
      <c r="AA38" s="154">
        <v>16694.899000000001</v>
      </c>
      <c r="AB38" s="154">
        <v>17343.396999999994</v>
      </c>
      <c r="AC38" s="154">
        <v>14141.986999999999</v>
      </c>
      <c r="AD38" s="154">
        <v>13795.060000000012</v>
      </c>
      <c r="AE38" s="154">
        <v>14443.265999999998</v>
      </c>
      <c r="AF38" s="119"/>
      <c r="AG38" s="52" t="str">
        <f t="shared" si="70"/>
        <v/>
      </c>
      <c r="AI38" s="125">
        <f t="shared" si="54"/>
        <v>0.50547976786025839</v>
      </c>
      <c r="AJ38" s="157">
        <f t="shared" si="55"/>
        <v>0.61364183688748253</v>
      </c>
      <c r="AK38" s="157">
        <f t="shared" si="56"/>
        <v>0.99143989040046498</v>
      </c>
      <c r="AL38" s="157">
        <f t="shared" si="57"/>
        <v>0.79860824444016809</v>
      </c>
      <c r="AM38" s="157">
        <f t="shared" si="58"/>
        <v>0.61462071336796531</v>
      </c>
      <c r="AN38" s="157">
        <f t="shared" si="59"/>
        <v>0.7179397354111039</v>
      </c>
      <c r="AO38" s="157">
        <f t="shared" si="60"/>
        <v>0.76149967195295487</v>
      </c>
      <c r="AP38" s="157">
        <f t="shared" si="61"/>
        <v>0.82067211196453671</v>
      </c>
      <c r="AQ38" s="157">
        <f t="shared" si="62"/>
        <v>0.76712936250314256</v>
      </c>
      <c r="AR38" s="157">
        <f t="shared" si="63"/>
        <v>0.61919728263479246</v>
      </c>
      <c r="AS38" s="157">
        <f t="shared" si="64"/>
        <v>0.63990474451207224</v>
      </c>
      <c r="AT38" s="157">
        <f t="shared" si="65"/>
        <v>0.62152586797883858</v>
      </c>
      <c r="AU38" s="157">
        <f t="shared" si="66"/>
        <v>0.67847618455283365</v>
      </c>
      <c r="AV38" s="157"/>
      <c r="AW38" s="52"/>
      <c r="AY38" s="105"/>
      <c r="AZ38" s="105"/>
    </row>
    <row r="39" spans="1:52" ht="20.100000000000001" customHeight="1" x14ac:dyDescent="0.25">
      <c r="A39" s="121" t="s">
        <v>83</v>
      </c>
      <c r="B39" s="19">
        <v>143517.88</v>
      </c>
      <c r="C39" s="154">
        <v>108144.17000000003</v>
      </c>
      <c r="D39" s="154">
        <v>125852.90000000002</v>
      </c>
      <c r="E39" s="154">
        <v>102029.78999999992</v>
      </c>
      <c r="F39" s="154">
        <v>191064.2</v>
      </c>
      <c r="G39" s="154">
        <v>143527.37999999992</v>
      </c>
      <c r="H39" s="154">
        <v>151132.13000000012</v>
      </c>
      <c r="I39" s="154">
        <v>135712.65999999989</v>
      </c>
      <c r="J39" s="154">
        <v>269199.01</v>
      </c>
      <c r="K39" s="154">
        <v>227951.96000000008</v>
      </c>
      <c r="L39" s="154">
        <v>225932.47000000003</v>
      </c>
      <c r="M39" s="154">
        <v>214073.61999999997</v>
      </c>
      <c r="N39" s="154">
        <v>249695.15999999995</v>
      </c>
      <c r="O39" s="119"/>
      <c r="P39" s="52" t="str">
        <f t="shared" si="69"/>
        <v/>
      </c>
      <c r="R39" s="109" t="s">
        <v>83</v>
      </c>
      <c r="S39" s="19">
        <v>8561.616</v>
      </c>
      <c r="T39" s="154">
        <v>7679.9049999999988</v>
      </c>
      <c r="U39" s="154">
        <v>10402.912</v>
      </c>
      <c r="V39" s="154">
        <v>7707.6290000000035</v>
      </c>
      <c r="W39" s="154">
        <v>12654.747000000003</v>
      </c>
      <c r="X39" s="154">
        <v>9979.3469999999979</v>
      </c>
      <c r="Y39" s="154">
        <v>10712.686999999996</v>
      </c>
      <c r="Z39" s="154">
        <v>11080.005999999999</v>
      </c>
      <c r="AA39" s="154">
        <v>17646.002</v>
      </c>
      <c r="AB39" s="154">
        <v>15712.195000000003</v>
      </c>
      <c r="AC39" s="154">
        <v>14615.516000000009</v>
      </c>
      <c r="AD39" s="154">
        <v>15584.514000000003</v>
      </c>
      <c r="AE39" s="154">
        <v>19192.698</v>
      </c>
      <c r="AF39" s="119"/>
      <c r="AG39" s="52" t="str">
        <f t="shared" si="70"/>
        <v/>
      </c>
      <c r="AI39" s="125">
        <f t="shared" ref="AI39:AJ45" si="74">(S39/B39)*10</f>
        <v>0.59655396247491954</v>
      </c>
      <c r="AJ39" s="157">
        <f t="shared" si="74"/>
        <v>0.7101543245465749</v>
      </c>
      <c r="AK39" s="157">
        <f t="shared" ref="AK39:AS41" si="75">IF(U39="","",(U39/D39)*10)</f>
        <v>0.82659295097689434</v>
      </c>
      <c r="AL39" s="157">
        <f t="shared" si="75"/>
        <v>0.75542927217629385</v>
      </c>
      <c r="AM39" s="157">
        <f t="shared" si="75"/>
        <v>0.66232957299169615</v>
      </c>
      <c r="AN39" s="157">
        <f t="shared" si="75"/>
        <v>0.69529221532504837</v>
      </c>
      <c r="AO39" s="157">
        <f t="shared" si="75"/>
        <v>0.70882922115899427</v>
      </c>
      <c r="AP39" s="157">
        <f t="shared" si="75"/>
        <v>0.81643127472411259</v>
      </c>
      <c r="AQ39" s="157">
        <f t="shared" si="75"/>
        <v>0.6555002561116402</v>
      </c>
      <c r="AR39" s="157">
        <f t="shared" si="75"/>
        <v>0.68927659143619546</v>
      </c>
      <c r="AS39" s="157">
        <f t="shared" ref="AS39:AS40" si="76">IF(AC39="","",(AC39/L39)*10)</f>
        <v>0.64689754420867462</v>
      </c>
      <c r="AT39" s="157">
        <f t="shared" ref="AT39:AT40" si="77">IF(AD39="","",(AD39/M39)*10)</f>
        <v>0.72799787288130147</v>
      </c>
      <c r="AU39" s="157">
        <f t="shared" ref="AU39:AU40" si="78">IF(AE39="","",(AE39/N39)*10)</f>
        <v>0.76864517518080866</v>
      </c>
      <c r="AV39" s="157" t="str">
        <f t="shared" ref="AV39:AV40" si="79">IF(AF39="","",(AF39/O39)*10)</f>
        <v/>
      </c>
      <c r="AW39" s="52"/>
      <c r="AY39" s="105"/>
      <c r="AZ39" s="105"/>
    </row>
    <row r="40" spans="1:52" ht="20.100000000000001" customHeight="1" thickBot="1" x14ac:dyDescent="0.3">
      <c r="A40" s="121" t="s">
        <v>84</v>
      </c>
      <c r="B40" s="19">
        <v>152820.21000000002</v>
      </c>
      <c r="C40" s="154">
        <v>216465.13999999996</v>
      </c>
      <c r="D40" s="154">
        <v>85804.429999999964</v>
      </c>
      <c r="E40" s="154">
        <v>229961.75</v>
      </c>
      <c r="F40" s="154">
        <v>233293.19000000015</v>
      </c>
      <c r="G40" s="154">
        <v>149139.44999999995</v>
      </c>
      <c r="H40" s="154">
        <v>169639.46999999994</v>
      </c>
      <c r="I40" s="154">
        <v>161502.75000000003</v>
      </c>
      <c r="J40" s="154">
        <v>201567.8</v>
      </c>
      <c r="K40" s="154">
        <v>231272.66000000015</v>
      </c>
      <c r="L40" s="154">
        <v>249366.14000000007</v>
      </c>
      <c r="M40" s="154">
        <v>245043.78000000009</v>
      </c>
      <c r="N40" s="154">
        <v>273132.06000000006</v>
      </c>
      <c r="O40" s="119"/>
      <c r="P40" s="52" t="str">
        <f t="shared" si="69"/>
        <v/>
      </c>
      <c r="R40" s="110" t="s">
        <v>84</v>
      </c>
      <c r="S40" s="19">
        <v>8577.6339999999964</v>
      </c>
      <c r="T40" s="154">
        <v>10729.738000000001</v>
      </c>
      <c r="U40" s="154">
        <v>8400.3320000000022</v>
      </c>
      <c r="V40" s="154">
        <v>14080.129999999997</v>
      </c>
      <c r="W40" s="154">
        <v>13582.820000000003</v>
      </c>
      <c r="X40" s="154">
        <v>9345.7980000000007</v>
      </c>
      <c r="Y40" s="154">
        <v>11478.792000000003</v>
      </c>
      <c r="Z40" s="154">
        <v>14722.865999999998</v>
      </c>
      <c r="AA40" s="154">
        <v>13500.736999999999</v>
      </c>
      <c r="AB40" s="154">
        <v>16104.085999999999</v>
      </c>
      <c r="AC40" s="154">
        <v>14131.660999999996</v>
      </c>
      <c r="AD40" s="154">
        <v>17317.553000000004</v>
      </c>
      <c r="AE40" s="154">
        <v>18166.316999999999</v>
      </c>
      <c r="AF40" s="119"/>
      <c r="AG40" s="52" t="str">
        <f t="shared" si="70"/>
        <v/>
      </c>
      <c r="AI40" s="125">
        <f t="shared" si="74"/>
        <v>0.56128924309160388</v>
      </c>
      <c r="AJ40" s="157">
        <f t="shared" si="74"/>
        <v>0.49567972006947647</v>
      </c>
      <c r="AK40" s="157">
        <f t="shared" si="75"/>
        <v>0.9790091257525988</v>
      </c>
      <c r="AL40" s="157">
        <f t="shared" si="75"/>
        <v>0.61228139027468687</v>
      </c>
      <c r="AM40" s="157">
        <f t="shared" si="75"/>
        <v>0.5822210241113337</v>
      </c>
      <c r="AN40" s="157">
        <f t="shared" si="75"/>
        <v>0.62664828118918259</v>
      </c>
      <c r="AO40" s="157">
        <f t="shared" si="75"/>
        <v>0.67665809142176681</v>
      </c>
      <c r="AP40" s="157">
        <f t="shared" si="75"/>
        <v>0.91161704676855315</v>
      </c>
      <c r="AQ40" s="157">
        <f t="shared" si="75"/>
        <v>0.66978639445387611</v>
      </c>
      <c r="AR40" s="157">
        <f t="shared" si="75"/>
        <v>0.69632467581771174</v>
      </c>
      <c r="AS40" s="157">
        <f t="shared" si="76"/>
        <v>0.56670328216974419</v>
      </c>
      <c r="AT40" s="157">
        <f t="shared" si="77"/>
        <v>0.70671261274209851</v>
      </c>
      <c r="AU40" s="157">
        <f t="shared" si="78"/>
        <v>0.66511111877529117</v>
      </c>
      <c r="AV40" s="157" t="str">
        <f t="shared" si="79"/>
        <v/>
      </c>
      <c r="AW40" s="52"/>
      <c r="AY40" s="105"/>
      <c r="AZ40" s="105"/>
    </row>
    <row r="41" spans="1:52" ht="20.100000000000001" customHeight="1" thickBot="1" x14ac:dyDescent="0.3">
      <c r="A41" s="35" t="str">
        <f>A19</f>
        <v>jan-maio</v>
      </c>
      <c r="B41" s="167">
        <f>SUM(B29:B33)</f>
        <v>659074.05999999994</v>
      </c>
      <c r="C41" s="168">
        <f t="shared" ref="C41:O41" si="80">SUM(C29:C33)</f>
        <v>631745.81999999995</v>
      </c>
      <c r="D41" s="168">
        <f t="shared" si="80"/>
        <v>574626.72999999986</v>
      </c>
      <c r="E41" s="168">
        <f t="shared" si="80"/>
        <v>536971.48</v>
      </c>
      <c r="F41" s="168">
        <f t="shared" si="80"/>
        <v>865452.74</v>
      </c>
      <c r="G41" s="168">
        <f t="shared" si="80"/>
        <v>888883.82999999984</v>
      </c>
      <c r="H41" s="168">
        <f t="shared" si="80"/>
        <v>723363.17</v>
      </c>
      <c r="I41" s="168">
        <f t="shared" si="80"/>
        <v>934311.11999999988</v>
      </c>
      <c r="J41" s="168">
        <f t="shared" si="80"/>
        <v>613555.56000000006</v>
      </c>
      <c r="K41" s="168">
        <f t="shared" si="80"/>
        <v>1122245.6800000002</v>
      </c>
      <c r="L41" s="168">
        <f t="shared" si="80"/>
        <v>1080506.1399999999</v>
      </c>
      <c r="M41" s="168">
        <f t="shared" si="80"/>
        <v>1327448.8200000008</v>
      </c>
      <c r="N41" s="168">
        <f t="shared" si="80"/>
        <v>1169723.0999999999</v>
      </c>
      <c r="O41" s="169">
        <f t="shared" si="80"/>
        <v>1316151.5699999998</v>
      </c>
      <c r="P41" s="61">
        <f t="shared" si="69"/>
        <v>0.12518216490723316</v>
      </c>
      <c r="R41" s="109"/>
      <c r="S41" s="167">
        <f>SUM(S29:S33)</f>
        <v>29441.361000000001</v>
      </c>
      <c r="T41" s="168">
        <f t="shared" ref="T41:AF41" si="81">SUM(T29:T33)</f>
        <v>28212.523000000005</v>
      </c>
      <c r="U41" s="168">
        <f t="shared" si="81"/>
        <v>30136.483</v>
      </c>
      <c r="V41" s="168">
        <f t="shared" si="81"/>
        <v>43880.97</v>
      </c>
      <c r="W41" s="168">
        <f t="shared" si="81"/>
        <v>43760.762999999992</v>
      </c>
      <c r="X41" s="168">
        <f t="shared" si="81"/>
        <v>44187.244000000006</v>
      </c>
      <c r="Y41" s="168">
        <f t="shared" si="81"/>
        <v>39857.061000000002</v>
      </c>
      <c r="Z41" s="168">
        <f t="shared" si="81"/>
        <v>50403.186000000002</v>
      </c>
      <c r="AA41" s="168">
        <f t="shared" si="81"/>
        <v>51274.771000000001</v>
      </c>
      <c r="AB41" s="168">
        <f t="shared" si="81"/>
        <v>62543.668000000005</v>
      </c>
      <c r="AC41" s="168">
        <f t="shared" si="81"/>
        <v>64109.03</v>
      </c>
      <c r="AD41" s="168">
        <f t="shared" si="81"/>
        <v>68581.082999999984</v>
      </c>
      <c r="AE41" s="168">
        <f t="shared" si="81"/>
        <v>77616.591000000015</v>
      </c>
      <c r="AF41" s="169">
        <f t="shared" si="81"/>
        <v>85829.164999999994</v>
      </c>
      <c r="AG41" s="61">
        <f t="shared" si="70"/>
        <v>0.10580951693691336</v>
      </c>
      <c r="AI41" s="172">
        <f t="shared" si="74"/>
        <v>0.44670793142731191</v>
      </c>
      <c r="AJ41" s="173">
        <f t="shared" si="74"/>
        <v>0.44658028762263924</v>
      </c>
      <c r="AK41" s="173">
        <f t="shared" si="75"/>
        <v>0.52445320460466582</v>
      </c>
      <c r="AL41" s="173">
        <f t="shared" si="75"/>
        <v>0.81719368037944973</v>
      </c>
      <c r="AM41" s="173">
        <f t="shared" si="75"/>
        <v>0.50564012311059292</v>
      </c>
      <c r="AN41" s="173">
        <f t="shared" si="75"/>
        <v>0.49710932417344139</v>
      </c>
      <c r="AO41" s="173">
        <f t="shared" si="75"/>
        <v>0.5509965485248578</v>
      </c>
      <c r="AP41" s="173">
        <f t="shared" si="75"/>
        <v>0.53946897260518534</v>
      </c>
      <c r="AQ41" s="173">
        <f t="shared" si="75"/>
        <v>0.83569890557262649</v>
      </c>
      <c r="AR41" s="173">
        <f t="shared" si="75"/>
        <v>0.55730816446537801</v>
      </c>
      <c r="AS41" s="173">
        <f t="shared" si="75"/>
        <v>0.59332406940325211</v>
      </c>
      <c r="AT41" s="173">
        <f t="shared" ref="AT39:AT41" si="82">IF(AD41="","",(AD41/M41)*10)</f>
        <v>0.51663824598525721</v>
      </c>
      <c r="AU41" s="173">
        <f t="shared" ref="AU39:AV41" si="83">IF(AE41="","",(AE41/N41)*10)</f>
        <v>0.66354670605376631</v>
      </c>
      <c r="AV41" s="173">
        <f t="shared" si="83"/>
        <v>0.6521221944065303</v>
      </c>
      <c r="AW41" s="61">
        <f t="shared" ref="AW41:AW45" si="84">IF(AV41="","",(AV41-AU41)/AU41)</f>
        <v>-1.7217343621792162E-2</v>
      </c>
      <c r="AY41" s="105"/>
      <c r="AZ41" s="105"/>
    </row>
    <row r="42" spans="1:52" ht="20.100000000000001" customHeight="1" x14ac:dyDescent="0.25">
      <c r="A42" s="121" t="s">
        <v>85</v>
      </c>
      <c r="B42" s="19">
        <f>SUM(B29:B31)</f>
        <v>383486.16999999993</v>
      </c>
      <c r="C42" s="154">
        <f>SUM(C29:C31)</f>
        <v>359736.73</v>
      </c>
      <c r="D42" s="154">
        <f>SUM(D29:D31)</f>
        <v>337710.40999999992</v>
      </c>
      <c r="E42" s="154">
        <f t="shared" ref="E42:N42" si="85">SUM(E29:E31)</f>
        <v>269354.83</v>
      </c>
      <c r="F42" s="154">
        <f t="shared" si="85"/>
        <v>518885.16000000003</v>
      </c>
      <c r="G42" s="154">
        <f t="shared" si="85"/>
        <v>534367.81999999983</v>
      </c>
      <c r="H42" s="154">
        <f t="shared" si="85"/>
        <v>446495.15</v>
      </c>
      <c r="I42" s="154">
        <f t="shared" si="85"/>
        <v>530104.43999999994</v>
      </c>
      <c r="J42" s="154">
        <f t="shared" si="85"/>
        <v>340089.82</v>
      </c>
      <c r="K42" s="154">
        <f t="shared" si="85"/>
        <v>649570.5</v>
      </c>
      <c r="L42" s="154">
        <f t="shared" si="85"/>
        <v>640253.84</v>
      </c>
      <c r="M42" s="154">
        <f t="shared" ref="M42" si="86">SUM(M29:M31)</f>
        <v>817451.96000000066</v>
      </c>
      <c r="N42" s="154">
        <f t="shared" si="85"/>
        <v>660447.13999999978</v>
      </c>
      <c r="O42" s="119">
        <f>IF(O31="","",SUM(O29:O31))</f>
        <v>778749.39999999979</v>
      </c>
      <c r="P42" s="61">
        <f t="shared" si="69"/>
        <v>0.17912449435393127</v>
      </c>
      <c r="R42" s="108" t="s">
        <v>85</v>
      </c>
      <c r="S42" s="19">
        <f>SUM(S29:S31)</f>
        <v>17209.863000000001</v>
      </c>
      <c r="T42" s="154">
        <f>SUM(T29:T31)</f>
        <v>15796.161</v>
      </c>
      <c r="U42" s="154">
        <f>SUM(U29:U31)</f>
        <v>16995.894999999997</v>
      </c>
      <c r="V42" s="154">
        <f t="shared" ref="V42:AC42" si="87">SUM(V29:V31)</f>
        <v>22740.453000000001</v>
      </c>
      <c r="W42" s="154">
        <f t="shared" si="87"/>
        <v>26284.577999999994</v>
      </c>
      <c r="X42" s="154">
        <f t="shared" si="87"/>
        <v>26114.18</v>
      </c>
      <c r="Y42" s="154">
        <f t="shared" si="87"/>
        <v>24267.392</v>
      </c>
      <c r="Z42" s="154">
        <f t="shared" si="87"/>
        <v>28921.351000000002</v>
      </c>
      <c r="AA42" s="154">
        <f t="shared" si="87"/>
        <v>27891.383000000002</v>
      </c>
      <c r="AB42" s="154">
        <f t="shared" si="87"/>
        <v>37417.438999999998</v>
      </c>
      <c r="AC42" s="154">
        <f t="shared" si="87"/>
        <v>39515.076000000001</v>
      </c>
      <c r="AD42" s="154">
        <f t="shared" ref="AD42:AE42" si="88">SUM(AD29:AD31)</f>
        <v>41893.952999999994</v>
      </c>
      <c r="AE42" s="154">
        <f t="shared" si="88"/>
        <v>42544.946000000011</v>
      </c>
      <c r="AF42" s="119">
        <f>IF(AF31="","",SUM(AF29:AF31))</f>
        <v>50543.127</v>
      </c>
      <c r="AG42" s="61">
        <f t="shared" si="70"/>
        <v>0.18799368084754386</v>
      </c>
      <c r="AI42" s="124">
        <f t="shared" si="74"/>
        <v>0.44877401967325198</v>
      </c>
      <c r="AJ42" s="156">
        <f t="shared" si="74"/>
        <v>0.43910336873301764</v>
      </c>
      <c r="AK42" s="156">
        <f t="shared" ref="AK42:AS44" si="89">(U42/D42)*10</f>
        <v>0.50326831796508742</v>
      </c>
      <c r="AL42" s="156">
        <f t="shared" si="89"/>
        <v>0.84425636622146327</v>
      </c>
      <c r="AM42" s="156">
        <f t="shared" si="89"/>
        <v>0.50655867668290977</v>
      </c>
      <c r="AN42" s="156">
        <f t="shared" si="89"/>
        <v>0.48869297556129054</v>
      </c>
      <c r="AO42" s="156">
        <f t="shared" si="89"/>
        <v>0.54350852411274786</v>
      </c>
      <c r="AP42" s="156">
        <f t="shared" si="89"/>
        <v>0.54557835810618771</v>
      </c>
      <c r="AQ42" s="156">
        <f t="shared" si="89"/>
        <v>0.8201181382024314</v>
      </c>
      <c r="AR42" s="156">
        <f t="shared" si="89"/>
        <v>0.57603353292675696</v>
      </c>
      <c r="AS42" s="156">
        <f t="shared" si="89"/>
        <v>0.61717827416700854</v>
      </c>
      <c r="AT42" s="156">
        <f t="shared" ref="AT42:AT44" si="90">(AD42/M42)*10</f>
        <v>0.51249437336965908</v>
      </c>
      <c r="AU42" s="156">
        <f t="shared" ref="AU42:AV44" si="91">(AE42/N42)*10</f>
        <v>0.64418396906071884</v>
      </c>
      <c r="AV42" s="156">
        <f t="shared" si="91"/>
        <v>0.64902941819281035</v>
      </c>
      <c r="AW42" s="61">
        <f t="shared" si="84"/>
        <v>7.5218405995986356E-3</v>
      </c>
      <c r="AY42" s="105"/>
      <c r="AZ42" s="105"/>
    </row>
    <row r="43" spans="1:52" ht="20.100000000000001" customHeight="1" x14ac:dyDescent="0.25">
      <c r="A43" s="121" t="s">
        <v>86</v>
      </c>
      <c r="B43" s="19">
        <f>SUM(B32:B34)</f>
        <v>448543.28</v>
      </c>
      <c r="C43" s="154">
        <f>SUM(C32:C34)</f>
        <v>360372.79999999993</v>
      </c>
      <c r="D43" s="154">
        <f>SUM(D32:D34)</f>
        <v>357222.51</v>
      </c>
      <c r="E43" s="154">
        <f t="shared" ref="E43:N43" si="92">SUM(E32:E34)</f>
        <v>409796.7099999999</v>
      </c>
      <c r="F43" s="154">
        <f t="shared" si="92"/>
        <v>510240.19999999995</v>
      </c>
      <c r="G43" s="154">
        <f t="shared" si="92"/>
        <v>581930.29000000015</v>
      </c>
      <c r="H43" s="154">
        <f t="shared" si="92"/>
        <v>437395.03</v>
      </c>
      <c r="I43" s="154">
        <f t="shared" si="92"/>
        <v>651460.00999999989</v>
      </c>
      <c r="J43" s="154">
        <f t="shared" si="92"/>
        <v>432659.41000000003</v>
      </c>
      <c r="K43" s="154">
        <f t="shared" si="92"/>
        <v>721335.31</v>
      </c>
      <c r="L43" s="154">
        <f t="shared" si="92"/>
        <v>641165.57999999984</v>
      </c>
      <c r="M43" s="154">
        <f t="shared" ref="M43" si="93">SUM(M32:M34)</f>
        <v>786805.54999999993</v>
      </c>
      <c r="N43" s="154">
        <f t="shared" si="92"/>
        <v>732250.84</v>
      </c>
      <c r="O43" s="119" t="str">
        <f>IF(O34="","",SUM(O32:O34))</f>
        <v/>
      </c>
      <c r="P43" s="52" t="str">
        <f t="shared" si="69"/>
        <v/>
      </c>
      <c r="R43" s="109" t="s">
        <v>86</v>
      </c>
      <c r="S43" s="19">
        <f>SUM(S32:S34)</f>
        <v>20649.732000000004</v>
      </c>
      <c r="T43" s="154">
        <f>SUM(T32:T34)</f>
        <v>16807.051000000003</v>
      </c>
      <c r="U43" s="154">
        <f>SUM(U32:U34)</f>
        <v>19988.995000000003</v>
      </c>
      <c r="V43" s="154">
        <f t="shared" ref="V43:AC43" si="94">SUM(V32:V34)</f>
        <v>32307.84499999999</v>
      </c>
      <c r="W43" s="154">
        <f t="shared" si="94"/>
        <v>26348.47</v>
      </c>
      <c r="X43" s="154">
        <f t="shared" si="94"/>
        <v>29735.684000000008</v>
      </c>
      <c r="Y43" s="154">
        <f t="shared" si="94"/>
        <v>25013.658999999996</v>
      </c>
      <c r="Z43" s="154">
        <f t="shared" si="94"/>
        <v>35963.210000000006</v>
      </c>
      <c r="AA43" s="154">
        <f t="shared" si="94"/>
        <v>36186.675000000003</v>
      </c>
      <c r="AB43" s="154">
        <f t="shared" si="94"/>
        <v>38844.275000000009</v>
      </c>
      <c r="AC43" s="154">
        <f t="shared" si="94"/>
        <v>36822.900999999991</v>
      </c>
      <c r="AD43" s="154">
        <f t="shared" ref="AD43:AE43" si="95">SUM(AD32:AD34)</f>
        <v>41213.95199999999</v>
      </c>
      <c r="AE43" s="154">
        <f t="shared" si="95"/>
        <v>49452.362000000008</v>
      </c>
      <c r="AF43" s="119" t="str">
        <f>IF(AF34="","",SUM(AF32:AF34))</f>
        <v/>
      </c>
      <c r="AG43" s="52" t="str">
        <f t="shared" si="70"/>
        <v/>
      </c>
      <c r="AI43" s="125">
        <f t="shared" si="74"/>
        <v>0.46037323310250017</v>
      </c>
      <c r="AJ43" s="157">
        <f t="shared" si="74"/>
        <v>0.46637956582738782</v>
      </c>
      <c r="AK43" s="157">
        <f t="shared" si="89"/>
        <v>0.55956706087754671</v>
      </c>
      <c r="AL43" s="157">
        <f t="shared" si="89"/>
        <v>0.78838712492347729</v>
      </c>
      <c r="AM43" s="157">
        <f t="shared" si="89"/>
        <v>0.51639345547450011</v>
      </c>
      <c r="AN43" s="157">
        <f t="shared" si="89"/>
        <v>0.51098360939417675</v>
      </c>
      <c r="AO43" s="157">
        <f t="shared" si="89"/>
        <v>0.57187798864564132</v>
      </c>
      <c r="AP43" s="157">
        <f t="shared" si="89"/>
        <v>0.55204017818376927</v>
      </c>
      <c r="AQ43" s="157">
        <f t="shared" si="89"/>
        <v>0.83637785666097031</v>
      </c>
      <c r="AR43" s="157">
        <f t="shared" si="89"/>
        <v>0.53850510936446472</v>
      </c>
      <c r="AS43" s="157">
        <f t="shared" si="89"/>
        <v>0.57431188055977678</v>
      </c>
      <c r="AT43" s="157">
        <f t="shared" si="90"/>
        <v>0.5238136919598495</v>
      </c>
      <c r="AU43" s="157">
        <f t="shared" si="91"/>
        <v>0.6753472894616277</v>
      </c>
      <c r="AV43" s="157"/>
      <c r="AW43" s="52"/>
      <c r="AY43" s="105"/>
      <c r="AZ43" s="105"/>
    </row>
    <row r="44" spans="1:52" ht="20.100000000000001" customHeight="1" x14ac:dyDescent="0.25">
      <c r="A44" s="121" t="s">
        <v>87</v>
      </c>
      <c r="B44" s="19">
        <f>SUM(B35:B37)</f>
        <v>510343.31999999995</v>
      </c>
      <c r="C44" s="154">
        <f>SUM(C35:C37)</f>
        <v>488016.22999999986</v>
      </c>
      <c r="D44" s="154">
        <f>SUM(D35:D37)</f>
        <v>317431.6399999999</v>
      </c>
      <c r="E44" s="154">
        <f t="shared" ref="E44:N44" si="96">SUM(E35:E37)</f>
        <v>430814.19999999995</v>
      </c>
      <c r="F44" s="154">
        <f t="shared" si="96"/>
        <v>682291.91</v>
      </c>
      <c r="G44" s="154">
        <f t="shared" si="96"/>
        <v>625733.66999999993</v>
      </c>
      <c r="H44" s="154">
        <f t="shared" si="96"/>
        <v>458250.33999999968</v>
      </c>
      <c r="I44" s="154">
        <f t="shared" si="96"/>
        <v>516089.50999999983</v>
      </c>
      <c r="J44" s="154">
        <f t="shared" si="96"/>
        <v>514049.36</v>
      </c>
      <c r="K44" s="154">
        <f t="shared" si="96"/>
        <v>823163.40000000037</v>
      </c>
      <c r="L44" s="154">
        <f t="shared" si="96"/>
        <v>765619.61999999988</v>
      </c>
      <c r="M44" s="154">
        <f t="shared" ref="M44" si="97">SUM(M35:M37)</f>
        <v>683593.1599999998</v>
      </c>
      <c r="N44" s="154">
        <f t="shared" si="96"/>
        <v>741806.38999999966</v>
      </c>
      <c r="O44" s="119" t="str">
        <f>IF(O37="","",SUM(O35:O37))</f>
        <v/>
      </c>
      <c r="P44" s="52" t="str">
        <f t="shared" si="69"/>
        <v/>
      </c>
      <c r="R44" s="109" t="s">
        <v>87</v>
      </c>
      <c r="S44" s="19">
        <f>SUM(S35:S37)</f>
        <v>24758.867999999999</v>
      </c>
      <c r="T44" s="154">
        <f>SUM(T35:T37)</f>
        <v>23547.119999999995</v>
      </c>
      <c r="U44" s="154">
        <f>SUM(U35:U37)</f>
        <v>22716.569999999996</v>
      </c>
      <c r="V44" s="154">
        <f t="shared" ref="V44:AC44" si="98">SUM(V35:V37)</f>
        <v>32207.47700000001</v>
      </c>
      <c r="W44" s="154">
        <f t="shared" si="98"/>
        <v>33482.723000000005</v>
      </c>
      <c r="X44" s="154">
        <f t="shared" si="98"/>
        <v>31539.239999999998</v>
      </c>
      <c r="Y44" s="154">
        <f t="shared" si="98"/>
        <v>26992.701000000008</v>
      </c>
      <c r="Z44" s="154">
        <f t="shared" si="98"/>
        <v>32400.945000000014</v>
      </c>
      <c r="AA44" s="154">
        <f t="shared" si="98"/>
        <v>41484.690999999999</v>
      </c>
      <c r="AB44" s="154">
        <f t="shared" si="98"/>
        <v>42323.071000000004</v>
      </c>
      <c r="AC44" s="154">
        <f t="shared" si="98"/>
        <v>45119.482000000004</v>
      </c>
      <c r="AD44" s="154">
        <f t="shared" ref="AD44:AE44" si="99">SUM(AD35:AD37)</f>
        <v>40657.845000000001</v>
      </c>
      <c r="AE44" s="154">
        <f t="shared" si="99"/>
        <v>50992.937000000005</v>
      </c>
      <c r="AF44" s="119" t="str">
        <f>IF(AF37="","",SUM(AF35:AF37))</f>
        <v/>
      </c>
      <c r="AG44" s="52" t="str">
        <f t="shared" si="70"/>
        <v/>
      </c>
      <c r="AI44" s="125">
        <f t="shared" si="74"/>
        <v>0.48514141421504259</v>
      </c>
      <c r="AJ44" s="157">
        <f t="shared" si="74"/>
        <v>0.48250690351015585</v>
      </c>
      <c r="AK44" s="157">
        <f t="shared" si="89"/>
        <v>0.71563660131674345</v>
      </c>
      <c r="AL44" s="157">
        <f t="shared" si="89"/>
        <v>0.74759552958096576</v>
      </c>
      <c r="AM44" s="157">
        <f t="shared" si="89"/>
        <v>0.49073897124179594</v>
      </c>
      <c r="AN44" s="157">
        <f t="shared" si="89"/>
        <v>0.50403616605767754</v>
      </c>
      <c r="AO44" s="157">
        <f t="shared" si="89"/>
        <v>0.58903831909868365</v>
      </c>
      <c r="AP44" s="157">
        <f t="shared" si="89"/>
        <v>0.62781638402222173</v>
      </c>
      <c r="AQ44" s="157">
        <f t="shared" si="89"/>
        <v>0.80701765682579585</v>
      </c>
      <c r="AR44" s="157">
        <f t="shared" si="89"/>
        <v>0.5141515159687613</v>
      </c>
      <c r="AS44" s="157">
        <f t="shared" si="89"/>
        <v>0.58931982437963137</v>
      </c>
      <c r="AT44" s="157">
        <f t="shared" si="90"/>
        <v>0.59476670304893065</v>
      </c>
      <c r="AU44" s="157">
        <f t="shared" si="91"/>
        <v>0.68741571503583343</v>
      </c>
      <c r="AV44" s="157"/>
      <c r="AW44" s="52"/>
      <c r="AY44" s="105"/>
      <c r="AZ44" s="105"/>
    </row>
    <row r="45" spans="1:52" ht="20.100000000000001" customHeight="1" thickBot="1" x14ac:dyDescent="0.3">
      <c r="A45" s="122" t="s">
        <v>88</v>
      </c>
      <c r="B45" s="21">
        <f>SUM(B38:B40)</f>
        <v>471146.59</v>
      </c>
      <c r="C45" s="155">
        <f>SUM(C38:C40)</f>
        <v>425388.7</v>
      </c>
      <c r="D45" s="155">
        <f>IF(D40="","",SUM(D38:D40))</f>
        <v>280686.82</v>
      </c>
      <c r="E45" s="155">
        <f t="shared" ref="E45:O45" si="100">IF(E40="","",SUM(E38:E40))</f>
        <v>486327.5499999997</v>
      </c>
      <c r="F45" s="155">
        <f t="shared" si="100"/>
        <v>616193.31000000029</v>
      </c>
      <c r="G45" s="155">
        <f t="shared" si="100"/>
        <v>416040.10999999987</v>
      </c>
      <c r="H45" s="155">
        <f t="shared" si="100"/>
        <v>460019.91999999993</v>
      </c>
      <c r="I45" s="155">
        <f t="shared" si="100"/>
        <v>456723.05999999982</v>
      </c>
      <c r="J45" s="155">
        <f t="shared" si="100"/>
        <v>688395.02</v>
      </c>
      <c r="K45" s="155">
        <f t="shared" si="100"/>
        <v>739319.47000000044</v>
      </c>
      <c r="L45" s="155">
        <f t="shared" si="100"/>
        <v>696300.05</v>
      </c>
      <c r="M45" s="155">
        <f t="shared" ref="M45" si="101">IF(M40="","",SUM(M38:M40))</f>
        <v>681072.12000000011</v>
      </c>
      <c r="N45" s="155">
        <f t="shared" si="100"/>
        <v>735705.23</v>
      </c>
      <c r="O45" s="123" t="str">
        <f t="shared" si="100"/>
        <v/>
      </c>
      <c r="P45" s="55" t="str">
        <f t="shared" si="69"/>
        <v/>
      </c>
      <c r="R45" s="110" t="s">
        <v>88</v>
      </c>
      <c r="S45" s="21">
        <f>SUM(S38:S40)</f>
        <v>25975.465999999993</v>
      </c>
      <c r="T45" s="155">
        <f>SUM(T38:T40)</f>
        <v>24593.887999999999</v>
      </c>
      <c r="U45" s="155">
        <f>IF(U40="","",SUM(U38:U40))</f>
        <v>25647.103000000003</v>
      </c>
      <c r="V45" s="155">
        <f t="shared" ref="V45:AF45" si="102">IF(V40="","",SUM(V38:V40))</f>
        <v>34113.160000000003</v>
      </c>
      <c r="W45" s="155">
        <f t="shared" si="102"/>
        <v>38028.200000000004</v>
      </c>
      <c r="X45" s="155">
        <f t="shared" si="102"/>
        <v>28182.603000000003</v>
      </c>
      <c r="Y45" s="155">
        <f t="shared" si="102"/>
        <v>32795.233999999997</v>
      </c>
      <c r="Z45" s="155">
        <f t="shared" si="102"/>
        <v>38893.22</v>
      </c>
      <c r="AA45" s="155">
        <f t="shared" si="102"/>
        <v>47841.637999999999</v>
      </c>
      <c r="AB45" s="155">
        <f t="shared" si="102"/>
        <v>49159.678</v>
      </c>
      <c r="AC45" s="155">
        <f t="shared" si="102"/>
        <v>42889.164000000004</v>
      </c>
      <c r="AD45" s="155">
        <f t="shared" ref="AD45:AE45" si="103">IF(AD40="","",SUM(AD38:AD40))</f>
        <v>46697.127000000022</v>
      </c>
      <c r="AE45" s="155">
        <f t="shared" si="103"/>
        <v>51802.281000000003</v>
      </c>
      <c r="AF45" s="123" t="str">
        <f t="shared" si="102"/>
        <v/>
      </c>
      <c r="AG45" s="55" t="str">
        <f t="shared" si="70"/>
        <v/>
      </c>
      <c r="AI45" s="126">
        <f t="shared" si="74"/>
        <v>0.5513245039086454</v>
      </c>
      <c r="AJ45" s="158">
        <f t="shared" si="74"/>
        <v>0.5781509475921669</v>
      </c>
      <c r="AK45" s="158">
        <f t="shared" ref="AK45:AS45" si="104">IF(U40="","",(U45/D45)*10)</f>
        <v>0.91372665805968378</v>
      </c>
      <c r="AL45" s="158">
        <f t="shared" si="104"/>
        <v>0.70144411929778661</v>
      </c>
      <c r="AM45" s="158">
        <f t="shared" si="104"/>
        <v>0.61714723907015456</v>
      </c>
      <c r="AN45" s="158">
        <f t="shared" si="104"/>
        <v>0.67740110442716717</v>
      </c>
      <c r="AO45" s="158">
        <f t="shared" si="104"/>
        <v>0.7129089975060211</v>
      </c>
      <c r="AP45" s="158">
        <f t="shared" si="104"/>
        <v>0.85157119064669118</v>
      </c>
      <c r="AQ45" s="158">
        <f t="shared" si="104"/>
        <v>0.69497362139545982</v>
      </c>
      <c r="AR45" s="158">
        <f t="shared" si="104"/>
        <v>0.66493146731277042</v>
      </c>
      <c r="AS45" s="158">
        <f t="shared" si="104"/>
        <v>0.61595807726855689</v>
      </c>
      <c r="AT45" s="158">
        <f t="shared" ref="AT45" si="105">IF(AD40="","",(AD45/M45)*10)</f>
        <v>0.68564144132048765</v>
      </c>
      <c r="AU45" s="158">
        <f t="shared" ref="AU45:AV45" si="106">IF(AE40="","",(AE45/N45)*10)</f>
        <v>0.70411734058217867</v>
      </c>
      <c r="AV45" s="158" t="str">
        <f t="shared" si="106"/>
        <v/>
      </c>
      <c r="AW45" s="55" t="str">
        <f t="shared" si="84"/>
        <v/>
      </c>
      <c r="AY45" s="105"/>
      <c r="AZ45" s="105"/>
    </row>
    <row r="46" spans="1:52" x14ac:dyDescent="0.25"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Y46" s="105"/>
      <c r="AZ46" s="105"/>
    </row>
    <row r="47" spans="1:52" ht="15.75" thickBot="1" x14ac:dyDescent="0.3">
      <c r="P47" s="205" t="s">
        <v>1</v>
      </c>
      <c r="AG47" s="289">
        <v>1000</v>
      </c>
      <c r="AW47" s="289" t="s">
        <v>47</v>
      </c>
      <c r="AY47" s="105"/>
      <c r="AZ47" s="105"/>
    </row>
    <row r="48" spans="1:52" ht="20.100000000000001" customHeight="1" x14ac:dyDescent="0.25">
      <c r="A48" s="328" t="s">
        <v>15</v>
      </c>
      <c r="B48" s="330" t="s">
        <v>71</v>
      </c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5"/>
      <c r="P48" s="333" t="str">
        <f>P26</f>
        <v>D       2023/2022</v>
      </c>
      <c r="R48" s="331" t="s">
        <v>3</v>
      </c>
      <c r="S48" s="323" t="s">
        <v>71</v>
      </c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5"/>
      <c r="AG48" s="333" t="str">
        <f>P48</f>
        <v>D       2023/2022</v>
      </c>
      <c r="AI48" s="323" t="s">
        <v>71</v>
      </c>
      <c r="AJ48" s="324"/>
      <c r="AK48" s="324"/>
      <c r="AL48" s="324"/>
      <c r="AM48" s="324"/>
      <c r="AN48" s="324"/>
      <c r="AO48" s="324"/>
      <c r="AP48" s="324"/>
      <c r="AQ48" s="324"/>
      <c r="AR48" s="324"/>
      <c r="AS48" s="324"/>
      <c r="AT48" s="324"/>
      <c r="AU48" s="324"/>
      <c r="AV48" s="325"/>
      <c r="AW48" s="333" t="str">
        <f>AG48</f>
        <v>D       2023/2022</v>
      </c>
      <c r="AY48" s="105"/>
      <c r="AZ48" s="105"/>
    </row>
    <row r="49" spans="1:52" ht="20.100000000000001" customHeight="1" thickBot="1" x14ac:dyDescent="0.3">
      <c r="A49" s="329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135">
        <v>2019</v>
      </c>
      <c r="L49" s="135">
        <v>2020</v>
      </c>
      <c r="M49" s="135">
        <v>2021</v>
      </c>
      <c r="N49" s="135">
        <v>2022</v>
      </c>
      <c r="O49" s="133">
        <v>2023</v>
      </c>
      <c r="P49" s="334"/>
      <c r="R49" s="332"/>
      <c r="S49" s="25">
        <v>2010</v>
      </c>
      <c r="T49" s="135">
        <v>2011</v>
      </c>
      <c r="U49" s="135">
        <v>2012</v>
      </c>
      <c r="V49" s="135">
        <v>2013</v>
      </c>
      <c r="W49" s="135">
        <v>2014</v>
      </c>
      <c r="X49" s="135">
        <v>2015</v>
      </c>
      <c r="Y49" s="135">
        <v>2016</v>
      </c>
      <c r="Z49" s="135">
        <v>2017</v>
      </c>
      <c r="AA49" s="135">
        <v>2018</v>
      </c>
      <c r="AB49" s="135">
        <v>2019</v>
      </c>
      <c r="AC49" s="135">
        <v>2020</v>
      </c>
      <c r="AD49" s="135">
        <v>2021</v>
      </c>
      <c r="AE49" s="135">
        <v>2022</v>
      </c>
      <c r="AF49" s="133">
        <v>2023</v>
      </c>
      <c r="AG49" s="334"/>
      <c r="AI49" s="25">
        <v>2010</v>
      </c>
      <c r="AJ49" s="135">
        <v>2011</v>
      </c>
      <c r="AK49" s="135">
        <v>2012</v>
      </c>
      <c r="AL49" s="135">
        <v>2013</v>
      </c>
      <c r="AM49" s="135">
        <v>2014</v>
      </c>
      <c r="AN49" s="135">
        <v>2015</v>
      </c>
      <c r="AO49" s="135">
        <v>2016</v>
      </c>
      <c r="AP49" s="135">
        <v>2017</v>
      </c>
      <c r="AQ49" s="265">
        <v>2018</v>
      </c>
      <c r="AR49" s="135">
        <v>2019</v>
      </c>
      <c r="AS49" s="135">
        <v>2020</v>
      </c>
      <c r="AT49" s="176">
        <v>2021</v>
      </c>
      <c r="AU49" s="135">
        <v>2022</v>
      </c>
      <c r="AV49" s="266">
        <v>2023</v>
      </c>
      <c r="AW49" s="334"/>
      <c r="AY49" s="105"/>
      <c r="AZ49" s="105"/>
    </row>
    <row r="50" spans="1:52" ht="3" customHeight="1" thickBot="1" x14ac:dyDescent="0.3">
      <c r="A50" s="291" t="s">
        <v>90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4"/>
      <c r="R50" s="291"/>
      <c r="S50" s="293">
        <v>2010</v>
      </c>
      <c r="T50" s="293">
        <v>2011</v>
      </c>
      <c r="U50" s="293">
        <v>2012</v>
      </c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4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2"/>
      <c r="AY50" s="105"/>
      <c r="AZ50" s="105"/>
    </row>
    <row r="51" spans="1:52" ht="20.100000000000001" customHeight="1" x14ac:dyDescent="0.25">
      <c r="A51" s="120" t="s">
        <v>73</v>
      </c>
      <c r="B51" s="39">
        <v>95.28</v>
      </c>
      <c r="C51" s="153">
        <v>512.16999999999996</v>
      </c>
      <c r="D51" s="153">
        <v>329.39</v>
      </c>
      <c r="E51" s="153">
        <v>1097.1199999999999</v>
      </c>
      <c r="F51" s="153">
        <v>359.98</v>
      </c>
      <c r="G51" s="153">
        <v>186.74000000000004</v>
      </c>
      <c r="H51" s="153">
        <v>103.10999999999999</v>
      </c>
      <c r="I51" s="153">
        <v>197.02</v>
      </c>
      <c r="J51" s="153">
        <v>149.85</v>
      </c>
      <c r="K51" s="153">
        <v>70.15000000000002</v>
      </c>
      <c r="L51" s="153">
        <v>335.65</v>
      </c>
      <c r="M51" s="153">
        <v>46</v>
      </c>
      <c r="N51" s="153">
        <v>160.4800000000001</v>
      </c>
      <c r="O51" s="112">
        <v>206.79</v>
      </c>
      <c r="P51" s="61">
        <f>IF(O51="","",(O51-N51)/N51)</f>
        <v>0.28857178464606092</v>
      </c>
      <c r="R51" s="109" t="s">
        <v>73</v>
      </c>
      <c r="S51" s="39">
        <v>29.815000000000005</v>
      </c>
      <c r="T51" s="153">
        <v>149.20400000000001</v>
      </c>
      <c r="U51" s="153">
        <v>122.17799999999998</v>
      </c>
      <c r="V51" s="153">
        <v>109.56100000000001</v>
      </c>
      <c r="W51" s="153">
        <v>97.120999999999995</v>
      </c>
      <c r="X51" s="153">
        <v>99.907999999999987</v>
      </c>
      <c r="Y51" s="153">
        <v>68.53</v>
      </c>
      <c r="Z51" s="153">
        <v>118.282</v>
      </c>
      <c r="AA51" s="153">
        <v>104.797</v>
      </c>
      <c r="AB51" s="153">
        <v>234.49399999999994</v>
      </c>
      <c r="AC51" s="153">
        <v>210.21299999999997</v>
      </c>
      <c r="AD51" s="153">
        <v>40.800000000000004</v>
      </c>
      <c r="AE51" s="153">
        <v>115.21899999999997</v>
      </c>
      <c r="AF51" s="112">
        <v>180.49199999999996</v>
      </c>
      <c r="AG51" s="61">
        <f>IF(AF51="","",(AF51-AE51)/AE51)</f>
        <v>0.56651246756177376</v>
      </c>
      <c r="AI51" s="124">
        <f t="shared" ref="AI51:AI60" si="107">(S51/B51)*10</f>
        <v>3.1291981528127626</v>
      </c>
      <c r="AJ51" s="156">
        <f t="shared" ref="AJ51:AJ60" si="108">(T51/C51)*10</f>
        <v>2.9131733604076775</v>
      </c>
      <c r="AK51" s="156">
        <f t="shared" ref="AK51:AK60" si="109">(U51/D51)*10</f>
        <v>3.7092200734691394</v>
      </c>
      <c r="AL51" s="156">
        <f t="shared" ref="AL51:AL60" si="110">(V51/E51)*10</f>
        <v>0.99862366924310941</v>
      </c>
      <c r="AM51" s="156">
        <f t="shared" ref="AM51:AM60" si="111">(W51/F51)*10</f>
        <v>2.6979554419689982</v>
      </c>
      <c r="AN51" s="156">
        <f t="shared" ref="AN51:AN60" si="112">(X51/G51)*10</f>
        <v>5.3501124558209252</v>
      </c>
      <c r="AO51" s="156">
        <f t="shared" ref="AO51:AO60" si="113">(Y51/H51)*10</f>
        <v>6.6463000678886637</v>
      </c>
      <c r="AP51" s="156">
        <f t="shared" ref="AP51:AP60" si="114">(Z51/I51)*10</f>
        <v>6.0035529387879389</v>
      </c>
      <c r="AQ51" s="156">
        <f t="shared" ref="AQ51:AQ60" si="115">(AA51/J51)*10</f>
        <v>6.99346012679346</v>
      </c>
      <c r="AR51" s="156">
        <f t="shared" ref="AR51:AR60" si="116">(AB51/K51)*10</f>
        <v>33.427512473271541</v>
      </c>
      <c r="AS51" s="156">
        <f t="shared" ref="AS51:AS60" si="117">(AC51/L51)*10</f>
        <v>6.2628631014449567</v>
      </c>
      <c r="AT51" s="156">
        <f t="shared" ref="AT51:AT60" si="118">(AD51/M51)*10</f>
        <v>8.8695652173913047</v>
      </c>
      <c r="AU51" s="156">
        <f t="shared" ref="AU51:AU60" si="119">(AE51/N51)*10</f>
        <v>7.1796485543369828</v>
      </c>
      <c r="AV51" s="156">
        <f t="shared" ref="AV51:AV52" si="120">(AF51/O51)*10</f>
        <v>8.7282750616567526</v>
      </c>
      <c r="AW51" s="61">
        <f t="shared" ref="AW51:AW52" si="121">IF(AV51="","",(AV51-AU51)/AU51)</f>
        <v>0.21569670097351729</v>
      </c>
      <c r="AY51" s="105"/>
      <c r="AZ51" s="105"/>
    </row>
    <row r="52" spans="1:52" ht="20.100000000000001" customHeight="1" x14ac:dyDescent="0.25">
      <c r="A52" s="121" t="s">
        <v>74</v>
      </c>
      <c r="B52" s="19">
        <v>321.11</v>
      </c>
      <c r="C52" s="154">
        <v>100.60000000000001</v>
      </c>
      <c r="D52" s="154">
        <v>100.41000000000001</v>
      </c>
      <c r="E52" s="154">
        <v>382.40000000000003</v>
      </c>
      <c r="F52" s="154">
        <v>109.25</v>
      </c>
      <c r="G52" s="154">
        <v>49.88</v>
      </c>
      <c r="H52" s="154">
        <v>109.05999999999999</v>
      </c>
      <c r="I52" s="154">
        <v>459.19</v>
      </c>
      <c r="J52" s="154">
        <v>210.03</v>
      </c>
      <c r="K52" s="154">
        <v>217.20000000000002</v>
      </c>
      <c r="L52" s="154">
        <v>194.14</v>
      </c>
      <c r="M52" s="154">
        <v>91.45</v>
      </c>
      <c r="N52" s="154">
        <v>358.54999999999973</v>
      </c>
      <c r="O52" s="119">
        <v>568.10999999999979</v>
      </c>
      <c r="P52" s="52">
        <f t="shared" ref="P52:P67" si="122">IF(O52="","",(O52-N52)/N52)</f>
        <v>0.58446520708408933</v>
      </c>
      <c r="R52" s="109" t="s">
        <v>74</v>
      </c>
      <c r="S52" s="19">
        <v>106.98100000000001</v>
      </c>
      <c r="T52" s="154">
        <v>32.087000000000003</v>
      </c>
      <c r="U52" s="154">
        <v>68.099000000000004</v>
      </c>
      <c r="V52" s="154">
        <v>95.572999999999993</v>
      </c>
      <c r="W52" s="154">
        <v>79.214999999999989</v>
      </c>
      <c r="X52" s="154">
        <v>14.875999999999999</v>
      </c>
      <c r="Y52" s="154">
        <v>102.047</v>
      </c>
      <c r="Z52" s="154">
        <v>223.39400000000003</v>
      </c>
      <c r="AA52" s="154">
        <v>153.98099999999999</v>
      </c>
      <c r="AB52" s="154">
        <v>117.78500000000003</v>
      </c>
      <c r="AC52" s="154">
        <v>729.51499999999999</v>
      </c>
      <c r="AD52" s="154">
        <v>150.46800000000002</v>
      </c>
      <c r="AE52" s="154">
        <v>405.61700000000002</v>
      </c>
      <c r="AF52" s="119">
        <v>458.54099999999983</v>
      </c>
      <c r="AG52" s="52">
        <f t="shared" ref="AG52:AG64" si="123">IF(AF52="","",(AF52-AE52)/AE52)</f>
        <v>0.13047776597134689</v>
      </c>
      <c r="AI52" s="125">
        <f t="shared" si="107"/>
        <v>3.3315997633209804</v>
      </c>
      <c r="AJ52" s="157">
        <f t="shared" si="108"/>
        <v>3.1895626242544735</v>
      </c>
      <c r="AK52" s="157">
        <f t="shared" si="109"/>
        <v>6.7820934169903389</v>
      </c>
      <c r="AL52" s="157">
        <f t="shared" si="110"/>
        <v>2.4992939330543926</v>
      </c>
      <c r="AM52" s="157">
        <f t="shared" si="111"/>
        <v>7.2508009153318067</v>
      </c>
      <c r="AN52" s="157">
        <f t="shared" si="112"/>
        <v>2.9823576583801121</v>
      </c>
      <c r="AO52" s="157">
        <f t="shared" si="113"/>
        <v>9.3569594718503577</v>
      </c>
      <c r="AP52" s="157">
        <f t="shared" si="114"/>
        <v>4.8649578605805885</v>
      </c>
      <c r="AQ52" s="157">
        <f t="shared" si="115"/>
        <v>7.3313812312526778</v>
      </c>
      <c r="AR52" s="157">
        <f t="shared" si="116"/>
        <v>5.4228821362799273</v>
      </c>
      <c r="AS52" s="157">
        <f t="shared" si="117"/>
        <v>37.576748738024108</v>
      </c>
      <c r="AT52" s="157">
        <f t="shared" si="118"/>
        <v>16.45358119190815</v>
      </c>
      <c r="AU52" s="157">
        <f t="shared" si="119"/>
        <v>11.312703946450993</v>
      </c>
      <c r="AV52" s="157">
        <f t="shared" si="120"/>
        <v>8.0713418176057452</v>
      </c>
      <c r="AW52" s="52">
        <f t="shared" si="121"/>
        <v>-0.28652408338345353</v>
      </c>
      <c r="AY52" s="105"/>
      <c r="AZ52" s="105"/>
    </row>
    <row r="53" spans="1:52" ht="20.100000000000001" customHeight="1" x14ac:dyDescent="0.25">
      <c r="A53" s="121" t="s">
        <v>75</v>
      </c>
      <c r="B53" s="19">
        <v>94.44</v>
      </c>
      <c r="C53" s="154">
        <v>412.02000000000004</v>
      </c>
      <c r="D53" s="154">
        <v>20.839999999999996</v>
      </c>
      <c r="E53" s="154">
        <v>99.119999999999976</v>
      </c>
      <c r="F53" s="154">
        <v>153.96</v>
      </c>
      <c r="G53" s="154">
        <v>19.999999999999996</v>
      </c>
      <c r="H53" s="154">
        <v>65.94</v>
      </c>
      <c r="I53" s="154">
        <v>25.840000000000003</v>
      </c>
      <c r="J53" s="154">
        <v>3.52</v>
      </c>
      <c r="K53" s="154">
        <v>37.489999999999995</v>
      </c>
      <c r="L53" s="154">
        <v>136.80000000000004</v>
      </c>
      <c r="M53" s="154">
        <v>285.66999999999996</v>
      </c>
      <c r="N53" s="154">
        <v>99.779999999999973</v>
      </c>
      <c r="O53" s="119">
        <v>116.07999999999998</v>
      </c>
      <c r="P53" s="52">
        <f t="shared" si="122"/>
        <v>0.16335939065945096</v>
      </c>
      <c r="R53" s="109" t="s">
        <v>75</v>
      </c>
      <c r="S53" s="19">
        <v>39.945</v>
      </c>
      <c r="T53" s="154">
        <v>210.15600000000001</v>
      </c>
      <c r="U53" s="154">
        <v>21.706999999999997</v>
      </c>
      <c r="V53" s="154">
        <v>27.781999999999996</v>
      </c>
      <c r="W53" s="154">
        <v>90.24</v>
      </c>
      <c r="X53" s="154">
        <v>14.796000000000001</v>
      </c>
      <c r="Y53" s="154">
        <v>59.37299999999999</v>
      </c>
      <c r="Z53" s="154">
        <v>51.395000000000003</v>
      </c>
      <c r="AA53" s="154">
        <v>48.673000000000002</v>
      </c>
      <c r="AB53" s="154">
        <v>73.152999999999977</v>
      </c>
      <c r="AC53" s="154">
        <v>92.289999999999978</v>
      </c>
      <c r="AD53" s="154">
        <v>189.25800000000004</v>
      </c>
      <c r="AE53" s="154">
        <v>111.53900000000003</v>
      </c>
      <c r="AF53" s="119">
        <v>257.39599999999996</v>
      </c>
      <c r="AG53" s="52">
        <f t="shared" si="123"/>
        <v>1.3076771353517593</v>
      </c>
      <c r="AI53" s="125">
        <f t="shared" si="107"/>
        <v>4.2296696315120714</v>
      </c>
      <c r="AJ53" s="157">
        <f t="shared" si="108"/>
        <v>5.1006261831949908</v>
      </c>
      <c r="AK53" s="157">
        <f t="shared" si="109"/>
        <v>10.416026871401151</v>
      </c>
      <c r="AL53" s="157">
        <f t="shared" si="110"/>
        <v>2.8028652138821637</v>
      </c>
      <c r="AM53" s="157">
        <f t="shared" si="111"/>
        <v>5.8612626656274349</v>
      </c>
      <c r="AN53" s="157">
        <f t="shared" si="112"/>
        <v>7.3980000000000024</v>
      </c>
      <c r="AO53" s="157">
        <f t="shared" si="113"/>
        <v>9.0040946314831647</v>
      </c>
      <c r="AP53" s="157">
        <f t="shared" si="114"/>
        <v>19.889705882352938</v>
      </c>
      <c r="AQ53" s="157">
        <f t="shared" si="115"/>
        <v>138.27556818181819</v>
      </c>
      <c r="AR53" s="157">
        <f t="shared" si="116"/>
        <v>19.512670045345423</v>
      </c>
      <c r="AS53" s="157">
        <f t="shared" si="117"/>
        <v>6.7463450292397624</v>
      </c>
      <c r="AT53" s="157">
        <f t="shared" si="118"/>
        <v>6.6250568838169945</v>
      </c>
      <c r="AU53" s="157">
        <f t="shared" si="119"/>
        <v>11.178492683904595</v>
      </c>
      <c r="AV53" s="157">
        <f t="shared" ref="AV53" si="124">(AF53/O53)*10</f>
        <v>22.174017918676775</v>
      </c>
      <c r="AW53" s="52">
        <f t="shared" ref="AW53" si="125">IF(AV53="","",(AV53-AU53)/AU53)</f>
        <v>0.98363218957097298</v>
      </c>
      <c r="AY53" s="105"/>
      <c r="AZ53" s="105"/>
    </row>
    <row r="54" spans="1:52" ht="20.100000000000001" customHeight="1" x14ac:dyDescent="0.25">
      <c r="A54" s="121" t="s">
        <v>76</v>
      </c>
      <c r="B54" s="19">
        <v>449.70000000000005</v>
      </c>
      <c r="C54" s="154">
        <v>201.03000000000003</v>
      </c>
      <c r="D54" s="154">
        <v>32.190000000000005</v>
      </c>
      <c r="E54" s="154">
        <v>433.89999999999986</v>
      </c>
      <c r="F54" s="154">
        <v>116.07000000000001</v>
      </c>
      <c r="G54" s="154">
        <v>102.54</v>
      </c>
      <c r="H54" s="154">
        <v>105.56000000000002</v>
      </c>
      <c r="I54" s="154">
        <v>10.379999999999999</v>
      </c>
      <c r="J54" s="154">
        <v>20.22</v>
      </c>
      <c r="K54" s="154">
        <v>269.05999999999989</v>
      </c>
      <c r="L54" s="154">
        <v>11.549999999999999</v>
      </c>
      <c r="M54" s="154">
        <v>228.90000000000006</v>
      </c>
      <c r="N54" s="154">
        <v>81.14</v>
      </c>
      <c r="O54" s="119">
        <v>255.97000000000008</v>
      </c>
      <c r="P54" s="52">
        <f t="shared" si="122"/>
        <v>2.1546709391175756</v>
      </c>
      <c r="R54" s="109" t="s">
        <v>76</v>
      </c>
      <c r="S54" s="19">
        <v>85.614000000000019</v>
      </c>
      <c r="T54" s="154">
        <v>92.996999999999986</v>
      </c>
      <c r="U54" s="154">
        <v>30.552</v>
      </c>
      <c r="V54" s="154">
        <v>154.78400000000005</v>
      </c>
      <c r="W54" s="154">
        <v>82.786999999999978</v>
      </c>
      <c r="X54" s="154">
        <v>74.756</v>
      </c>
      <c r="Y54" s="154">
        <v>80.057000000000002</v>
      </c>
      <c r="Z54" s="154">
        <v>55.018000000000008</v>
      </c>
      <c r="AA54" s="154">
        <v>24.623000000000001</v>
      </c>
      <c r="AB54" s="154">
        <v>122.39999999999998</v>
      </c>
      <c r="AC54" s="154">
        <v>30.440999999999995</v>
      </c>
      <c r="AD54" s="154">
        <v>199.78800000000004</v>
      </c>
      <c r="AE54" s="154">
        <v>163.68800000000005</v>
      </c>
      <c r="AF54" s="119">
        <v>230.74799999999999</v>
      </c>
      <c r="AG54" s="52">
        <f t="shared" si="123"/>
        <v>0.40968183373246619</v>
      </c>
      <c r="AI54" s="125">
        <f t="shared" si="107"/>
        <v>1.9038025350233492</v>
      </c>
      <c r="AJ54" s="157">
        <f t="shared" si="108"/>
        <v>4.6260259662736889</v>
      </c>
      <c r="AK54" s="157">
        <f t="shared" si="109"/>
        <v>9.4911463187325236</v>
      </c>
      <c r="AL54" s="157">
        <f t="shared" si="110"/>
        <v>3.5672735653376373</v>
      </c>
      <c r="AM54" s="157">
        <f t="shared" si="111"/>
        <v>7.1325062462307205</v>
      </c>
      <c r="AN54" s="157">
        <f t="shared" si="112"/>
        <v>7.2904232494636236</v>
      </c>
      <c r="AO54" s="157">
        <f t="shared" si="113"/>
        <v>7.5840280409245917</v>
      </c>
      <c r="AP54" s="157">
        <f t="shared" si="114"/>
        <v>53.003853564547221</v>
      </c>
      <c r="AQ54" s="157">
        <f t="shared" si="115"/>
        <v>12.177546983184966</v>
      </c>
      <c r="AR54" s="157">
        <f t="shared" si="116"/>
        <v>4.5491711885824735</v>
      </c>
      <c r="AS54" s="157">
        <f t="shared" si="117"/>
        <v>26.355844155844153</v>
      </c>
      <c r="AT54" s="157">
        <f t="shared" si="118"/>
        <v>8.7281782437745736</v>
      </c>
      <c r="AU54" s="157">
        <f t="shared" si="119"/>
        <v>20.173527236874541</v>
      </c>
      <c r="AV54" s="157">
        <f t="shared" ref="AV54" si="126">(AF54/O54)*10</f>
        <v>9.0146501543149569</v>
      </c>
      <c r="AW54" s="52">
        <f t="shared" ref="AW54" si="127">IF(AV54="","",(AV54-AU54)/AU54)</f>
        <v>-0.55314457167225728</v>
      </c>
      <c r="AY54" s="105"/>
      <c r="AZ54" s="105"/>
    </row>
    <row r="55" spans="1:52" ht="20.100000000000001" customHeight="1" x14ac:dyDescent="0.25">
      <c r="A55" s="121" t="s">
        <v>77</v>
      </c>
      <c r="B55" s="19">
        <v>115.13000000000001</v>
      </c>
      <c r="C55" s="154">
        <v>87.89</v>
      </c>
      <c r="D55" s="154">
        <v>385.15999999999991</v>
      </c>
      <c r="E55" s="154">
        <v>4.24</v>
      </c>
      <c r="F55" s="154">
        <v>1094.3</v>
      </c>
      <c r="G55" s="154">
        <v>355.73999999999995</v>
      </c>
      <c r="H55" s="154">
        <v>257.62</v>
      </c>
      <c r="I55" s="154">
        <v>23.620000000000005</v>
      </c>
      <c r="J55" s="154">
        <v>291.12</v>
      </c>
      <c r="K55" s="154">
        <v>420.21999999999991</v>
      </c>
      <c r="L55" s="154">
        <v>106.44999999999997</v>
      </c>
      <c r="M55" s="154">
        <v>276.82999999999993</v>
      </c>
      <c r="N55" s="154">
        <v>511.11999999999989</v>
      </c>
      <c r="O55" s="119">
        <v>113.96</v>
      </c>
      <c r="P55" s="52">
        <f t="shared" si="122"/>
        <v>-0.7770386601972139</v>
      </c>
      <c r="R55" s="109" t="s">
        <v>77</v>
      </c>
      <c r="S55" s="19">
        <v>36.316000000000003</v>
      </c>
      <c r="T55" s="154">
        <v>16.928000000000001</v>
      </c>
      <c r="U55" s="154">
        <v>146.25000000000003</v>
      </c>
      <c r="V55" s="154">
        <v>10.174000000000001</v>
      </c>
      <c r="W55" s="154">
        <v>189.64499999999995</v>
      </c>
      <c r="X55" s="154">
        <v>141.92499999999998</v>
      </c>
      <c r="Y55" s="154">
        <v>147.154</v>
      </c>
      <c r="Z55" s="154">
        <v>82.36399999999999</v>
      </c>
      <c r="AA55" s="154">
        <v>196.86600000000001</v>
      </c>
      <c r="AB55" s="154">
        <v>168.61099999999996</v>
      </c>
      <c r="AC55" s="154">
        <v>50.588999999999999</v>
      </c>
      <c r="AD55" s="154">
        <v>769.01500000000044</v>
      </c>
      <c r="AE55" s="154">
        <v>338.37599999999992</v>
      </c>
      <c r="AF55" s="119">
        <v>274.61799999999999</v>
      </c>
      <c r="AG55" s="52">
        <f t="shared" si="123"/>
        <v>-0.1884235288554742</v>
      </c>
      <c r="AI55" s="125">
        <f t="shared" si="107"/>
        <v>3.1543472596195605</v>
      </c>
      <c r="AJ55" s="157">
        <f t="shared" si="108"/>
        <v>1.9260439185345319</v>
      </c>
      <c r="AK55" s="157">
        <f t="shared" si="109"/>
        <v>3.7971232734448042</v>
      </c>
      <c r="AL55" s="157">
        <f t="shared" si="110"/>
        <v>23.995283018867926</v>
      </c>
      <c r="AM55" s="157">
        <f t="shared" si="111"/>
        <v>1.7330256785159459</v>
      </c>
      <c r="AN55" s="157">
        <f t="shared" si="112"/>
        <v>3.9895710350255804</v>
      </c>
      <c r="AO55" s="157">
        <f t="shared" si="113"/>
        <v>5.7120565173511375</v>
      </c>
      <c r="AP55" s="157">
        <f t="shared" si="114"/>
        <v>34.870448772226915</v>
      </c>
      <c r="AQ55" s="157">
        <f t="shared" si="115"/>
        <v>6.7623660346248968</v>
      </c>
      <c r="AR55" s="157">
        <f t="shared" si="116"/>
        <v>4.0124458616914946</v>
      </c>
      <c r="AS55" s="157">
        <f t="shared" si="117"/>
        <v>4.7523720056364498</v>
      </c>
      <c r="AT55" s="157">
        <f t="shared" si="118"/>
        <v>27.779323050247466</v>
      </c>
      <c r="AU55" s="157">
        <f t="shared" si="119"/>
        <v>6.6202848646110501</v>
      </c>
      <c r="AV55" s="157">
        <f t="shared" ref="AV55" si="128">(AF55/O55)*10</f>
        <v>24.097753597753599</v>
      </c>
      <c r="AW55" s="52">
        <f t="shared" ref="AW55" si="129">IF(AV55="","",(AV55-AU55)/AU55)</f>
        <v>2.6399874160353627</v>
      </c>
      <c r="AY55" s="105"/>
      <c r="AZ55" s="105"/>
    </row>
    <row r="56" spans="1:52" ht="20.100000000000001" customHeight="1" x14ac:dyDescent="0.25">
      <c r="A56" s="121" t="s">
        <v>78</v>
      </c>
      <c r="B56" s="19">
        <v>87.69</v>
      </c>
      <c r="C56" s="154">
        <v>193.86</v>
      </c>
      <c r="D56" s="154">
        <v>760.19999999999993</v>
      </c>
      <c r="E56" s="154">
        <v>201.37000000000003</v>
      </c>
      <c r="F56" s="154">
        <v>0.83</v>
      </c>
      <c r="G56" s="154">
        <v>312.90000000000003</v>
      </c>
      <c r="H56" s="154">
        <v>805.90999999999985</v>
      </c>
      <c r="I56" s="154">
        <v>97.779999999999973</v>
      </c>
      <c r="J56" s="154">
        <v>379.49</v>
      </c>
      <c r="K56" s="154">
        <v>205.07999999999998</v>
      </c>
      <c r="L56" s="154">
        <v>75.45999999999998</v>
      </c>
      <c r="M56" s="154">
        <v>81.010000000000019</v>
      </c>
      <c r="N56" s="154">
        <v>130.5</v>
      </c>
      <c r="O56" s="119"/>
      <c r="P56" s="52" t="str">
        <f t="shared" si="122"/>
        <v/>
      </c>
      <c r="R56" s="109" t="s">
        <v>78</v>
      </c>
      <c r="S56" s="19">
        <v>50.512</v>
      </c>
      <c r="T56" s="154">
        <v>76.984999999999985</v>
      </c>
      <c r="U56" s="154">
        <v>140.74100000000001</v>
      </c>
      <c r="V56" s="154">
        <v>108.19399999999999</v>
      </c>
      <c r="W56" s="154">
        <v>2.327</v>
      </c>
      <c r="X56" s="154">
        <v>108.241</v>
      </c>
      <c r="Y56" s="154">
        <v>89.242999999999995</v>
      </c>
      <c r="Z56" s="154">
        <v>81.237000000000023</v>
      </c>
      <c r="AA56" s="154">
        <v>251.595</v>
      </c>
      <c r="AB56" s="154">
        <v>116.065</v>
      </c>
      <c r="AC56" s="154">
        <v>70.181000000000012</v>
      </c>
      <c r="AD56" s="154">
        <v>156.5320000000001</v>
      </c>
      <c r="AE56" s="154">
        <v>264.11100000000016</v>
      </c>
      <c r="AF56" s="119"/>
      <c r="AG56" s="52" t="str">
        <f t="shared" si="123"/>
        <v/>
      </c>
      <c r="AI56" s="125">
        <f t="shared" si="107"/>
        <v>5.7602919375071266</v>
      </c>
      <c r="AJ56" s="157">
        <f t="shared" si="108"/>
        <v>3.9711647580728346</v>
      </c>
      <c r="AK56" s="157">
        <f t="shared" si="109"/>
        <v>1.8513680610365695</v>
      </c>
      <c r="AL56" s="157">
        <f t="shared" si="110"/>
        <v>5.3728956646968253</v>
      </c>
      <c r="AM56" s="157">
        <f t="shared" si="111"/>
        <v>28.036144578313255</v>
      </c>
      <c r="AN56" s="157">
        <f t="shared" si="112"/>
        <v>3.4592841163310957</v>
      </c>
      <c r="AO56" s="157">
        <f t="shared" si="113"/>
        <v>1.1073569008946409</v>
      </c>
      <c r="AP56" s="157">
        <f t="shared" si="114"/>
        <v>8.3081407240744571</v>
      </c>
      <c r="AQ56" s="157">
        <f t="shared" si="115"/>
        <v>6.629818967561727</v>
      </c>
      <c r="AR56" s="157">
        <f t="shared" si="116"/>
        <v>5.6594987322020671</v>
      </c>
      <c r="AS56" s="157">
        <f t="shared" si="117"/>
        <v>9.3004240657301924</v>
      </c>
      <c r="AT56" s="157">
        <f t="shared" si="118"/>
        <v>19.322552771262814</v>
      </c>
      <c r="AU56" s="157">
        <f t="shared" si="119"/>
        <v>20.238390804597714</v>
      </c>
      <c r="AV56" s="157"/>
      <c r="AW56" s="52"/>
      <c r="AY56" s="105"/>
      <c r="AZ56" s="105"/>
    </row>
    <row r="57" spans="1:52" ht="20.100000000000001" customHeight="1" x14ac:dyDescent="0.25">
      <c r="A57" s="121" t="s">
        <v>79</v>
      </c>
      <c r="B57" s="19">
        <v>303.20000000000005</v>
      </c>
      <c r="C57" s="154">
        <v>239.99999999999997</v>
      </c>
      <c r="D57" s="154">
        <v>243.11000000000004</v>
      </c>
      <c r="E57" s="154">
        <v>240.37</v>
      </c>
      <c r="F57" s="154">
        <v>134.97000000000006</v>
      </c>
      <c r="G57" s="154">
        <v>337.20000000000005</v>
      </c>
      <c r="H57" s="154">
        <v>84.99</v>
      </c>
      <c r="I57" s="154">
        <v>171.96000000000004</v>
      </c>
      <c r="J57" s="154">
        <v>42.18</v>
      </c>
      <c r="K57" s="154">
        <v>176.78999999999996</v>
      </c>
      <c r="L57" s="154">
        <v>288.82999999999993</v>
      </c>
      <c r="M57" s="154">
        <v>91.259999999999991</v>
      </c>
      <c r="N57" s="154">
        <v>309.06000000000006</v>
      </c>
      <c r="O57" s="119"/>
      <c r="P57" s="52" t="str">
        <f t="shared" si="122"/>
        <v/>
      </c>
      <c r="R57" s="109" t="s">
        <v>79</v>
      </c>
      <c r="S57" s="19">
        <v>101.88200000000002</v>
      </c>
      <c r="T57" s="154">
        <v>208.25</v>
      </c>
      <c r="U57" s="154">
        <v>120.58900000000001</v>
      </c>
      <c r="V57" s="154">
        <v>63.236000000000004</v>
      </c>
      <c r="W57" s="154">
        <v>133.27200000000002</v>
      </c>
      <c r="X57" s="154">
        <v>88.903999999999996</v>
      </c>
      <c r="Y57" s="154">
        <v>66.512999999999991</v>
      </c>
      <c r="Z57" s="154">
        <v>161.839</v>
      </c>
      <c r="AA57" s="154">
        <v>69.402000000000001</v>
      </c>
      <c r="AB57" s="154">
        <v>109.84300000000002</v>
      </c>
      <c r="AC57" s="154">
        <v>111.27</v>
      </c>
      <c r="AD57" s="154">
        <v>115.04100000000001</v>
      </c>
      <c r="AE57" s="154">
        <v>123.86800000000001</v>
      </c>
      <c r="AF57" s="119"/>
      <c r="AG57" s="52" t="str">
        <f t="shared" si="123"/>
        <v/>
      </c>
      <c r="AI57" s="125">
        <f t="shared" si="107"/>
        <v>3.3602242744063329</v>
      </c>
      <c r="AJ57" s="157">
        <f t="shared" si="108"/>
        <v>8.6770833333333339</v>
      </c>
      <c r="AK57" s="157">
        <f t="shared" si="109"/>
        <v>4.960264900662251</v>
      </c>
      <c r="AL57" s="157">
        <f t="shared" si="110"/>
        <v>2.6307775512751173</v>
      </c>
      <c r="AM57" s="157">
        <f t="shared" si="111"/>
        <v>9.8741942653923065</v>
      </c>
      <c r="AN57" s="157">
        <f t="shared" si="112"/>
        <v>2.636536180308422</v>
      </c>
      <c r="AO57" s="157">
        <f t="shared" si="113"/>
        <v>7.8259795270031765</v>
      </c>
      <c r="AP57" s="157">
        <f t="shared" si="114"/>
        <v>9.4114328913700831</v>
      </c>
      <c r="AQ57" s="157">
        <f t="shared" si="115"/>
        <v>16.453769559032718</v>
      </c>
      <c r="AR57" s="157">
        <f t="shared" si="116"/>
        <v>6.2131907913343545</v>
      </c>
      <c r="AS57" s="157">
        <f t="shared" si="117"/>
        <v>3.8524391510577165</v>
      </c>
      <c r="AT57" s="157">
        <f t="shared" si="118"/>
        <v>12.605851413543723</v>
      </c>
      <c r="AU57" s="157">
        <f t="shared" si="119"/>
        <v>4.0078949071377723</v>
      </c>
      <c r="AV57" s="157"/>
      <c r="AW57" s="52"/>
      <c r="AY57" s="105"/>
      <c r="AZ57" s="105"/>
    </row>
    <row r="58" spans="1:52" ht="20.100000000000001" customHeight="1" x14ac:dyDescent="0.25">
      <c r="A58" s="121" t="s">
        <v>80</v>
      </c>
      <c r="B58" s="19">
        <v>733.11</v>
      </c>
      <c r="C58" s="154">
        <v>19</v>
      </c>
      <c r="D58" s="154">
        <v>777.31</v>
      </c>
      <c r="E58" s="154">
        <v>199.58</v>
      </c>
      <c r="F58" s="154">
        <v>112.44000000000001</v>
      </c>
      <c r="G58" s="154">
        <v>335.96999999999997</v>
      </c>
      <c r="H58" s="154">
        <v>208.92000000000002</v>
      </c>
      <c r="I58" s="154">
        <v>156.26000000000005</v>
      </c>
      <c r="J58" s="154">
        <v>103.26</v>
      </c>
      <c r="K58" s="154">
        <v>2.9099999999999993</v>
      </c>
      <c r="L58" s="154">
        <v>52.440000000000005</v>
      </c>
      <c r="M58" s="154">
        <v>48.8</v>
      </c>
      <c r="N58" s="154">
        <v>223.50000000000017</v>
      </c>
      <c r="O58" s="119"/>
      <c r="P58" s="52" t="str">
        <f t="shared" si="122"/>
        <v/>
      </c>
      <c r="R58" s="109" t="s">
        <v>80</v>
      </c>
      <c r="S58" s="19">
        <v>248.68200000000002</v>
      </c>
      <c r="T58" s="154">
        <v>13.135</v>
      </c>
      <c r="U58" s="154">
        <v>170.39499999999998</v>
      </c>
      <c r="V58" s="154">
        <v>85.355999999999995</v>
      </c>
      <c r="W58" s="154">
        <v>57.158000000000001</v>
      </c>
      <c r="X58" s="154">
        <v>62.073999999999998</v>
      </c>
      <c r="Y58" s="154">
        <v>182.14699999999996</v>
      </c>
      <c r="Z58" s="154">
        <v>90.742000000000004</v>
      </c>
      <c r="AA58" s="154">
        <v>92.774000000000001</v>
      </c>
      <c r="AB58" s="154">
        <v>20.315999999999999</v>
      </c>
      <c r="AC58" s="154">
        <v>52.984999999999999</v>
      </c>
      <c r="AD58" s="154">
        <v>98.681000000000012</v>
      </c>
      <c r="AE58" s="154">
        <v>215.69900000000004</v>
      </c>
      <c r="AF58" s="119"/>
      <c r="AG58" s="52" t="str">
        <f t="shared" si="123"/>
        <v/>
      </c>
      <c r="AI58" s="125">
        <f t="shared" si="107"/>
        <v>3.3921512460613008</v>
      </c>
      <c r="AJ58" s="157">
        <f t="shared" si="108"/>
        <v>6.9131578947368419</v>
      </c>
      <c r="AK58" s="157">
        <f t="shared" si="109"/>
        <v>2.1921112554836548</v>
      </c>
      <c r="AL58" s="157">
        <f t="shared" si="110"/>
        <v>4.2767812406052705</v>
      </c>
      <c r="AM58" s="157">
        <f t="shared" si="111"/>
        <v>5.0834222696549265</v>
      </c>
      <c r="AN58" s="157">
        <f t="shared" si="112"/>
        <v>1.8476054409619906</v>
      </c>
      <c r="AO58" s="157">
        <f t="shared" si="113"/>
        <v>8.7185046907907306</v>
      </c>
      <c r="AP58" s="157">
        <f t="shared" si="114"/>
        <v>5.8071163445539478</v>
      </c>
      <c r="AQ58" s="157">
        <f t="shared" si="115"/>
        <v>8.9845051326748013</v>
      </c>
      <c r="AR58" s="157">
        <f t="shared" si="116"/>
        <v>69.814432989690744</v>
      </c>
      <c r="AS58" s="157">
        <f t="shared" si="117"/>
        <v>10.103928299008389</v>
      </c>
      <c r="AT58" s="157">
        <f t="shared" si="118"/>
        <v>20.221516393442624</v>
      </c>
      <c r="AU58" s="157">
        <f t="shared" si="119"/>
        <v>9.6509619686800843</v>
      </c>
      <c r="AV58" s="157"/>
      <c r="AW58" s="52"/>
      <c r="AY58" s="105"/>
      <c r="AZ58" s="105"/>
    </row>
    <row r="59" spans="1:52" ht="20.100000000000001" customHeight="1" x14ac:dyDescent="0.25">
      <c r="A59" s="121" t="s">
        <v>81</v>
      </c>
      <c r="B59" s="19">
        <v>75.409999999999982</v>
      </c>
      <c r="C59" s="154">
        <v>202.55</v>
      </c>
      <c r="D59" s="154">
        <v>126.27000000000001</v>
      </c>
      <c r="E59" s="154">
        <v>192.72</v>
      </c>
      <c r="F59" s="154">
        <v>183.71</v>
      </c>
      <c r="G59" s="154">
        <v>506.25</v>
      </c>
      <c r="H59" s="154">
        <v>278.89</v>
      </c>
      <c r="I59" s="154">
        <v>2.5899999999999994</v>
      </c>
      <c r="J59" s="154">
        <v>285.61</v>
      </c>
      <c r="K59" s="154">
        <v>32.119999999999997</v>
      </c>
      <c r="L59" s="154">
        <v>108.60000000000004</v>
      </c>
      <c r="M59" s="154">
        <v>357.8900000000001</v>
      </c>
      <c r="N59" s="154">
        <v>414.07</v>
      </c>
      <c r="O59" s="119"/>
      <c r="P59" s="52" t="str">
        <f t="shared" si="122"/>
        <v/>
      </c>
      <c r="R59" s="109" t="s">
        <v>81</v>
      </c>
      <c r="S59" s="19">
        <v>26.283999999999999</v>
      </c>
      <c r="T59" s="154">
        <v>140.136</v>
      </c>
      <c r="U59" s="154">
        <v>62.427000000000007</v>
      </c>
      <c r="V59" s="154">
        <v>148.22899999999998</v>
      </c>
      <c r="W59" s="154">
        <v>99.02600000000001</v>
      </c>
      <c r="X59" s="154">
        <v>189.15099999999995</v>
      </c>
      <c r="Y59" s="154">
        <v>114.91000000000001</v>
      </c>
      <c r="Z59" s="154">
        <v>15.391</v>
      </c>
      <c r="AA59" s="154">
        <v>141.86099999999999</v>
      </c>
      <c r="AB59" s="154">
        <v>88.779999999999987</v>
      </c>
      <c r="AC59" s="154">
        <v>72.782000000000011</v>
      </c>
      <c r="AD59" s="154">
        <v>256.71899999999999</v>
      </c>
      <c r="AE59" s="154">
        <v>308.47400000000005</v>
      </c>
      <c r="AF59" s="119"/>
      <c r="AG59" s="52" t="str">
        <f t="shared" si="123"/>
        <v/>
      </c>
      <c r="AI59" s="125">
        <f t="shared" si="107"/>
        <v>3.485479379392654</v>
      </c>
      <c r="AJ59" s="157">
        <f t="shared" si="108"/>
        <v>6.9185880029622302</v>
      </c>
      <c r="AK59" s="157">
        <f t="shared" si="109"/>
        <v>4.9439296745070092</v>
      </c>
      <c r="AL59" s="157">
        <f t="shared" si="110"/>
        <v>7.6914176006641757</v>
      </c>
      <c r="AM59" s="157">
        <f t="shared" si="111"/>
        <v>5.3903434761308588</v>
      </c>
      <c r="AN59" s="157">
        <f t="shared" si="112"/>
        <v>3.7363160493827152</v>
      </c>
      <c r="AO59" s="157">
        <f t="shared" si="113"/>
        <v>4.120262469073829</v>
      </c>
      <c r="AP59" s="157">
        <f t="shared" si="114"/>
        <v>59.42471042471044</v>
      </c>
      <c r="AQ59" s="157">
        <f t="shared" si="115"/>
        <v>4.9669479359966386</v>
      </c>
      <c r="AR59" s="157">
        <f t="shared" si="116"/>
        <v>27.640099626400993</v>
      </c>
      <c r="AS59" s="157">
        <f t="shared" si="117"/>
        <v>6.7018416206261495</v>
      </c>
      <c r="AT59" s="157">
        <f t="shared" si="118"/>
        <v>7.1731258207829196</v>
      </c>
      <c r="AU59" s="157">
        <f t="shared" si="119"/>
        <v>7.449803173376484</v>
      </c>
      <c r="AV59" s="157"/>
      <c r="AW59" s="52"/>
      <c r="AY59" s="105"/>
      <c r="AZ59" s="105"/>
    </row>
    <row r="60" spans="1:52" ht="20.100000000000001" customHeight="1" x14ac:dyDescent="0.25">
      <c r="A60" s="121" t="s">
        <v>82</v>
      </c>
      <c r="B60" s="19">
        <v>240.72</v>
      </c>
      <c r="C60" s="154">
        <v>303.53000000000003</v>
      </c>
      <c r="D60" s="154">
        <v>1.4</v>
      </c>
      <c r="E60" s="154">
        <v>199.3</v>
      </c>
      <c r="F60" s="154">
        <v>162.61000000000001</v>
      </c>
      <c r="G60" s="154">
        <v>265.22999999999996</v>
      </c>
      <c r="H60" s="154">
        <v>74.89</v>
      </c>
      <c r="I60" s="154">
        <v>2.6999999999999997</v>
      </c>
      <c r="J60" s="154">
        <v>243.41</v>
      </c>
      <c r="K60" s="154">
        <v>162.79000000000005</v>
      </c>
      <c r="L60" s="154">
        <v>163.68000000000006</v>
      </c>
      <c r="M60" s="154">
        <v>162.12</v>
      </c>
      <c r="N60" s="154">
        <v>165.90000000000006</v>
      </c>
      <c r="O60" s="119"/>
      <c r="P60" s="52" t="str">
        <f t="shared" si="122"/>
        <v/>
      </c>
      <c r="R60" s="109" t="s">
        <v>82</v>
      </c>
      <c r="S60" s="19">
        <v>80.941000000000003</v>
      </c>
      <c r="T60" s="154">
        <v>133.739</v>
      </c>
      <c r="U60" s="154">
        <v>0.89600000000000013</v>
      </c>
      <c r="V60" s="154">
        <v>99.911000000000001</v>
      </c>
      <c r="W60" s="154">
        <v>62.055999999999997</v>
      </c>
      <c r="X60" s="154">
        <v>42.978000000000009</v>
      </c>
      <c r="Y60" s="154">
        <v>73.328000000000003</v>
      </c>
      <c r="Z60" s="154">
        <v>7.7379999999999995</v>
      </c>
      <c r="AA60" s="154">
        <v>45.496000000000002</v>
      </c>
      <c r="AB60" s="154">
        <v>116.032</v>
      </c>
      <c r="AC60" s="154">
        <v>123.81899999999997</v>
      </c>
      <c r="AD60" s="154">
        <v>149.98599999999999</v>
      </c>
      <c r="AE60" s="154">
        <v>319.26399999999995</v>
      </c>
      <c r="AF60" s="119"/>
      <c r="AG60" s="52" t="str">
        <f t="shared" si="123"/>
        <v/>
      </c>
      <c r="AI60" s="125">
        <f t="shared" si="107"/>
        <v>3.3624543037554004</v>
      </c>
      <c r="AJ60" s="157">
        <f t="shared" si="108"/>
        <v>4.4061213059664608</v>
      </c>
      <c r="AK60" s="157">
        <f t="shared" si="109"/>
        <v>6.4000000000000012</v>
      </c>
      <c r="AL60" s="157">
        <f t="shared" si="110"/>
        <v>5.0130958354239841</v>
      </c>
      <c r="AM60" s="157">
        <f t="shared" si="111"/>
        <v>3.816247463255642</v>
      </c>
      <c r="AN60" s="157">
        <f t="shared" si="112"/>
        <v>1.6204049315688276</v>
      </c>
      <c r="AO60" s="157">
        <f t="shared" si="113"/>
        <v>9.7914274268927759</v>
      </c>
      <c r="AP60" s="157">
        <f t="shared" si="114"/>
        <v>28.659259259259258</v>
      </c>
      <c r="AQ60" s="157">
        <f t="shared" si="115"/>
        <v>1.8691097325500186</v>
      </c>
      <c r="AR60" s="157">
        <f t="shared" si="116"/>
        <v>7.1277105473309144</v>
      </c>
      <c r="AS60" s="157">
        <f t="shared" si="117"/>
        <v>7.5646994134897314</v>
      </c>
      <c r="AT60" s="157">
        <f t="shared" si="118"/>
        <v>9.2515420676042428</v>
      </c>
      <c r="AU60" s="157">
        <f t="shared" si="119"/>
        <v>19.24436407474381</v>
      </c>
      <c r="AV60" s="157"/>
      <c r="AW60" s="52"/>
      <c r="AY60" s="105"/>
      <c r="AZ60" s="105"/>
    </row>
    <row r="61" spans="1:52" ht="20.100000000000001" customHeight="1" x14ac:dyDescent="0.25">
      <c r="A61" s="121" t="s">
        <v>83</v>
      </c>
      <c r="B61" s="19">
        <v>134.53000000000003</v>
      </c>
      <c r="C61" s="154">
        <v>176.85999999999999</v>
      </c>
      <c r="D61" s="154">
        <v>203.78999999999996</v>
      </c>
      <c r="E61" s="154">
        <v>75.959999999999994</v>
      </c>
      <c r="F61" s="154">
        <v>86.76</v>
      </c>
      <c r="G61" s="154">
        <v>338.64999999999992</v>
      </c>
      <c r="H61" s="154">
        <v>107.72999999999999</v>
      </c>
      <c r="I61" s="154">
        <v>189.56000000000003</v>
      </c>
      <c r="J61" s="154">
        <v>163.63999999999999</v>
      </c>
      <c r="K61" s="154">
        <v>115.14999999999999</v>
      </c>
      <c r="L61" s="154">
        <v>280.90999999999991</v>
      </c>
      <c r="M61" s="154">
        <v>287.72999999999973</v>
      </c>
      <c r="N61" s="154">
        <v>90.060000000000016</v>
      </c>
      <c r="O61" s="119"/>
      <c r="P61" s="52" t="str">
        <f t="shared" si="122"/>
        <v/>
      </c>
      <c r="R61" s="109" t="s">
        <v>83</v>
      </c>
      <c r="S61" s="19">
        <v>62.047999999999995</v>
      </c>
      <c r="T61" s="154">
        <v>49.418999999999997</v>
      </c>
      <c r="U61" s="154">
        <v>115.30700000000002</v>
      </c>
      <c r="V61" s="154">
        <v>48.548999999999999</v>
      </c>
      <c r="W61" s="154">
        <v>60.350999999999999</v>
      </c>
      <c r="X61" s="154">
        <v>250.62000000000003</v>
      </c>
      <c r="Y61" s="154">
        <v>66.029999999999987</v>
      </c>
      <c r="Z61" s="154">
        <v>58.631000000000007</v>
      </c>
      <c r="AA61" s="154">
        <v>111.59399999999999</v>
      </c>
      <c r="AB61" s="154">
        <v>193.00300000000004</v>
      </c>
      <c r="AC61" s="154">
        <v>285.58600000000001</v>
      </c>
      <c r="AD61" s="154">
        <v>185.32599999999994</v>
      </c>
      <c r="AE61" s="154">
        <v>275.30900000000003</v>
      </c>
      <c r="AF61" s="119"/>
      <c r="AG61" s="52" t="str">
        <f t="shared" si="123"/>
        <v/>
      </c>
      <c r="AI61" s="125">
        <f t="shared" ref="AI61:AJ67" si="130">(S61/B61)*10</f>
        <v>4.6122054560321102</v>
      </c>
      <c r="AJ61" s="157">
        <f t="shared" si="130"/>
        <v>2.7942440348298092</v>
      </c>
      <c r="AK61" s="157">
        <f t="shared" ref="AK61:AS63" si="131">IF(U61="","",(U61/D61)*10)</f>
        <v>5.6581284655773123</v>
      </c>
      <c r="AL61" s="157">
        <f t="shared" si="131"/>
        <v>6.3913902053712492</v>
      </c>
      <c r="AM61" s="157">
        <f t="shared" si="131"/>
        <v>6.9560857538035954</v>
      </c>
      <c r="AN61" s="157">
        <f t="shared" si="131"/>
        <v>7.400561051232839</v>
      </c>
      <c r="AO61" s="157">
        <f t="shared" si="131"/>
        <v>6.129211918685602</v>
      </c>
      <c r="AP61" s="157">
        <f t="shared" si="131"/>
        <v>3.0930048533445875</v>
      </c>
      <c r="AQ61" s="157">
        <f t="shared" si="131"/>
        <v>6.8194817892935706</v>
      </c>
      <c r="AR61" s="157">
        <f t="shared" si="131"/>
        <v>16.76100738167608</v>
      </c>
      <c r="AS61" s="157">
        <f t="shared" si="131"/>
        <v>10.166459008223278</v>
      </c>
      <c r="AT61" s="157">
        <f t="shared" ref="AT61:AT63" si="132">IF(AD61="","",(AD61/M61)*10)</f>
        <v>6.4409689639592713</v>
      </c>
      <c r="AU61" s="157">
        <f t="shared" ref="AU61:AU63" si="133">IF(AE61="","",(AE61/N61)*10)</f>
        <v>30.569509216078167</v>
      </c>
      <c r="AV61" s="157" t="str">
        <f t="shared" ref="AV61:AV63" si="134">IF(AF61="","",(AF61/O61)*10)</f>
        <v/>
      </c>
      <c r="AW61" s="52" t="str">
        <f t="shared" ref="AW61:AW62" si="135">IF(AV61="","",(AV61-AU61)/AU61)</f>
        <v/>
      </c>
      <c r="AY61" s="105"/>
      <c r="AZ61" s="105"/>
    </row>
    <row r="62" spans="1:52" ht="20.100000000000001" customHeight="1" thickBot="1" x14ac:dyDescent="0.3">
      <c r="A62" s="122" t="s">
        <v>84</v>
      </c>
      <c r="B62" s="21">
        <v>93.24</v>
      </c>
      <c r="C62" s="155">
        <v>124.46000000000001</v>
      </c>
      <c r="D62" s="155">
        <v>113.12</v>
      </c>
      <c r="E62" s="155">
        <v>110.57000000000001</v>
      </c>
      <c r="F62" s="155">
        <v>72.960000000000008</v>
      </c>
      <c r="G62" s="155">
        <v>208.45</v>
      </c>
      <c r="H62" s="155">
        <v>87.240000000000009</v>
      </c>
      <c r="I62" s="155">
        <v>106.97</v>
      </c>
      <c r="J62" s="155">
        <v>115.36</v>
      </c>
      <c r="K62" s="155">
        <v>163.49999999999997</v>
      </c>
      <c r="L62" s="155">
        <v>144.71999999999991</v>
      </c>
      <c r="M62" s="155">
        <v>71.05</v>
      </c>
      <c r="N62" s="155">
        <v>22.009999999999991</v>
      </c>
      <c r="O62" s="123"/>
      <c r="P62" s="52" t="str">
        <f t="shared" si="122"/>
        <v/>
      </c>
      <c r="R62" s="110" t="s">
        <v>84</v>
      </c>
      <c r="S62" s="19">
        <v>30.416</v>
      </c>
      <c r="T62" s="154">
        <v>47.312999999999995</v>
      </c>
      <c r="U62" s="154">
        <v>23.595999999999997</v>
      </c>
      <c r="V62" s="154">
        <v>78.717000000000013</v>
      </c>
      <c r="W62" s="154">
        <v>56.821999999999996</v>
      </c>
      <c r="X62" s="154">
        <v>94.972999999999999</v>
      </c>
      <c r="Y62" s="154">
        <v>72.218000000000018</v>
      </c>
      <c r="Z62" s="154">
        <v>81.169000000000011</v>
      </c>
      <c r="AA62" s="154">
        <v>81.001999999999995</v>
      </c>
      <c r="AB62" s="154">
        <v>103.39299999999999</v>
      </c>
      <c r="AC62" s="154">
        <v>78.418999999999969</v>
      </c>
      <c r="AD62" s="154">
        <v>91.548000000000016</v>
      </c>
      <c r="AE62" s="154">
        <v>146.48499999999996</v>
      </c>
      <c r="AF62" s="119"/>
      <c r="AG62" s="52" t="str">
        <f t="shared" si="123"/>
        <v/>
      </c>
      <c r="AI62" s="125">
        <f t="shared" si="130"/>
        <v>3.2621192621192625</v>
      </c>
      <c r="AJ62" s="157">
        <f t="shared" si="130"/>
        <v>3.8014623172103477</v>
      </c>
      <c r="AK62" s="157">
        <f t="shared" si="131"/>
        <v>2.0859264497878356</v>
      </c>
      <c r="AL62" s="157">
        <f t="shared" si="131"/>
        <v>7.1192005064664921</v>
      </c>
      <c r="AM62" s="157">
        <f t="shared" si="131"/>
        <v>7.7881030701754375</v>
      </c>
      <c r="AN62" s="157">
        <f t="shared" si="131"/>
        <v>4.5561525545694419</v>
      </c>
      <c r="AO62" s="157">
        <f t="shared" si="131"/>
        <v>8.2780834479596539</v>
      </c>
      <c r="AP62" s="157">
        <f t="shared" si="131"/>
        <v>7.588015331401329</v>
      </c>
      <c r="AQ62" s="157">
        <f t="shared" si="131"/>
        <v>7.0216712898751732</v>
      </c>
      <c r="AR62" s="157">
        <f t="shared" si="131"/>
        <v>6.3237308868501527</v>
      </c>
      <c r="AS62" s="157">
        <f t="shared" si="131"/>
        <v>5.4186705362078502</v>
      </c>
      <c r="AT62" s="157">
        <f t="shared" si="132"/>
        <v>12.885010555946518</v>
      </c>
      <c r="AU62" s="157">
        <f t="shared" si="133"/>
        <v>66.553839164016367</v>
      </c>
      <c r="AV62" s="157" t="str">
        <f t="shared" si="134"/>
        <v/>
      </c>
      <c r="AW62" s="52" t="str">
        <f t="shared" si="135"/>
        <v/>
      </c>
      <c r="AY62" s="105"/>
      <c r="AZ62" s="105"/>
    </row>
    <row r="63" spans="1:52" ht="20.100000000000001" customHeight="1" thickBot="1" x14ac:dyDescent="0.3">
      <c r="A63" s="35" t="str">
        <f>A19</f>
        <v>jan-maio</v>
      </c>
      <c r="B63" s="168">
        <f>SUM(B51:B55)</f>
        <v>1075.6600000000001</v>
      </c>
      <c r="C63" s="168">
        <f t="shared" ref="C63:O63" si="136">SUM(C51:C55)</f>
        <v>1313.71</v>
      </c>
      <c r="D63" s="168">
        <f t="shared" si="136"/>
        <v>867.9899999999999</v>
      </c>
      <c r="E63" s="168">
        <f t="shared" si="136"/>
        <v>2016.7799999999997</v>
      </c>
      <c r="F63" s="168">
        <f t="shared" si="136"/>
        <v>1833.56</v>
      </c>
      <c r="G63" s="168">
        <f t="shared" si="136"/>
        <v>714.9</v>
      </c>
      <c r="H63" s="168">
        <f t="shared" si="136"/>
        <v>641.29</v>
      </c>
      <c r="I63" s="168">
        <f t="shared" si="136"/>
        <v>716.05000000000007</v>
      </c>
      <c r="J63" s="168">
        <f t="shared" si="136"/>
        <v>674.74</v>
      </c>
      <c r="K63" s="168">
        <f t="shared" si="136"/>
        <v>1014.1199999999998</v>
      </c>
      <c r="L63" s="168">
        <f t="shared" si="136"/>
        <v>784.58999999999992</v>
      </c>
      <c r="M63" s="168">
        <f t="shared" si="136"/>
        <v>928.84999999999991</v>
      </c>
      <c r="N63" s="168">
        <f t="shared" si="136"/>
        <v>1211.0699999999997</v>
      </c>
      <c r="O63" s="169">
        <f t="shared" si="136"/>
        <v>1260.9099999999999</v>
      </c>
      <c r="P63" s="61">
        <f t="shared" si="122"/>
        <v>4.1153690538119313E-2</v>
      </c>
      <c r="R63" s="109"/>
      <c r="S63" s="167">
        <f>SUM(S51:S55)</f>
        <v>298.67100000000005</v>
      </c>
      <c r="T63" s="168">
        <f t="shared" ref="T63:AF63" si="137">SUM(T51:T55)</f>
        <v>501.37199999999996</v>
      </c>
      <c r="U63" s="168">
        <f t="shared" si="137"/>
        <v>388.786</v>
      </c>
      <c r="V63" s="168">
        <f t="shared" si="137"/>
        <v>397.87400000000002</v>
      </c>
      <c r="W63" s="168">
        <f t="shared" si="137"/>
        <v>539.00799999999992</v>
      </c>
      <c r="X63" s="168">
        <f t="shared" si="137"/>
        <v>346.26099999999997</v>
      </c>
      <c r="Y63" s="168">
        <f t="shared" si="137"/>
        <v>457.161</v>
      </c>
      <c r="Z63" s="168">
        <f t="shared" si="137"/>
        <v>530.45300000000009</v>
      </c>
      <c r="AA63" s="168">
        <f t="shared" si="137"/>
        <v>528.94000000000005</v>
      </c>
      <c r="AB63" s="168">
        <f t="shared" si="137"/>
        <v>716.44299999999987</v>
      </c>
      <c r="AC63" s="168">
        <f t="shared" si="137"/>
        <v>1113.048</v>
      </c>
      <c r="AD63" s="168">
        <f t="shared" si="137"/>
        <v>1349.3290000000006</v>
      </c>
      <c r="AE63" s="168">
        <f t="shared" si="137"/>
        <v>1134.4390000000001</v>
      </c>
      <c r="AF63" s="169">
        <f t="shared" si="137"/>
        <v>1401.7949999999996</v>
      </c>
      <c r="AG63" s="61">
        <f t="shared" si="123"/>
        <v>0.23567243368748741</v>
      </c>
      <c r="AI63" s="172">
        <f t="shared" si="130"/>
        <v>2.7766301619470841</v>
      </c>
      <c r="AJ63" s="173">
        <f t="shared" si="130"/>
        <v>3.816458731379071</v>
      </c>
      <c r="AK63" s="173">
        <f t="shared" si="131"/>
        <v>4.4791529856334753</v>
      </c>
      <c r="AL63" s="173">
        <f t="shared" si="131"/>
        <v>1.9728180565059159</v>
      </c>
      <c r="AM63" s="173">
        <f t="shared" si="131"/>
        <v>2.9396801849953089</v>
      </c>
      <c r="AN63" s="173">
        <f t="shared" si="131"/>
        <v>4.8434885998041679</v>
      </c>
      <c r="AO63" s="173">
        <f t="shared" si="131"/>
        <v>7.1287716945531665</v>
      </c>
      <c r="AP63" s="173">
        <f t="shared" si="131"/>
        <v>7.4080441309964398</v>
      </c>
      <c r="AQ63" s="173">
        <f t="shared" si="131"/>
        <v>7.8391676794024363</v>
      </c>
      <c r="AR63" s="173">
        <f t="shared" si="131"/>
        <v>7.0646767640910344</v>
      </c>
      <c r="AS63" s="173">
        <f t="shared" si="131"/>
        <v>14.186364852980539</v>
      </c>
      <c r="AT63" s="173">
        <f t="shared" si="132"/>
        <v>14.526877321418967</v>
      </c>
      <c r="AU63" s="173">
        <f t="shared" si="133"/>
        <v>9.3672454936543748</v>
      </c>
      <c r="AV63" s="173">
        <f t="shared" si="134"/>
        <v>11.117327961551576</v>
      </c>
      <c r="AW63" s="61">
        <f t="shared" ref="AW63:AW67" si="138">IF(AV63="","",(AV63-AU63)/AU63)</f>
        <v>0.18682999917988208</v>
      </c>
      <c r="AY63" s="105"/>
      <c r="AZ63" s="105"/>
    </row>
    <row r="64" spans="1:52" ht="20.100000000000001" customHeight="1" x14ac:dyDescent="0.25">
      <c r="A64" s="121" t="s">
        <v>85</v>
      </c>
      <c r="B64" s="19">
        <f>SUM(B51:B53)</f>
        <v>510.83</v>
      </c>
      <c r="C64" s="154">
        <f>SUM(C51:C53)</f>
        <v>1024.79</v>
      </c>
      <c r="D64" s="154">
        <f>SUM(D51:D53)</f>
        <v>450.64</v>
      </c>
      <c r="E64" s="154">
        <f t="shared" ref="E64:O64" si="139">SUM(E51:E53)</f>
        <v>1578.6399999999999</v>
      </c>
      <c r="F64" s="154">
        <f t="shared" si="139"/>
        <v>623.19000000000005</v>
      </c>
      <c r="G64" s="154">
        <f t="shared" si="139"/>
        <v>256.62</v>
      </c>
      <c r="H64" s="154">
        <f t="shared" si="139"/>
        <v>278.10999999999996</v>
      </c>
      <c r="I64" s="154">
        <f t="shared" si="139"/>
        <v>682.05000000000007</v>
      </c>
      <c r="J64" s="154">
        <f t="shared" si="139"/>
        <v>363.4</v>
      </c>
      <c r="K64" s="154">
        <f t="shared" si="139"/>
        <v>324.84000000000003</v>
      </c>
      <c r="L64" s="154">
        <f t="shared" si="139"/>
        <v>666.59</v>
      </c>
      <c r="M64" s="154">
        <f t="shared" ref="M64" si="140">SUM(M51:M53)</f>
        <v>423.11999999999995</v>
      </c>
      <c r="N64" s="154">
        <f t="shared" si="139"/>
        <v>618.80999999999983</v>
      </c>
      <c r="O64" s="154">
        <f t="shared" si="139"/>
        <v>890.97999999999979</v>
      </c>
      <c r="P64" s="61">
        <f t="shared" si="122"/>
        <v>0.43982805707729355</v>
      </c>
      <c r="R64" s="108" t="s">
        <v>85</v>
      </c>
      <c r="S64" s="19">
        <f>SUM(S51:S53)</f>
        <v>176.74100000000001</v>
      </c>
      <c r="T64" s="154">
        <f t="shared" ref="T64:AF64" si="141">SUM(T51:T53)</f>
        <v>391.447</v>
      </c>
      <c r="U64" s="154">
        <f t="shared" si="141"/>
        <v>211.98399999999998</v>
      </c>
      <c r="V64" s="154">
        <f t="shared" si="141"/>
        <v>232.916</v>
      </c>
      <c r="W64" s="154">
        <f t="shared" si="141"/>
        <v>266.57599999999996</v>
      </c>
      <c r="X64" s="154">
        <f t="shared" si="141"/>
        <v>129.57999999999998</v>
      </c>
      <c r="Y64" s="154">
        <f t="shared" si="141"/>
        <v>229.95</v>
      </c>
      <c r="Z64" s="154">
        <f t="shared" si="141"/>
        <v>393.07100000000003</v>
      </c>
      <c r="AA64" s="154">
        <f t="shared" si="141"/>
        <v>307.45100000000002</v>
      </c>
      <c r="AB64" s="154">
        <f t="shared" si="141"/>
        <v>425.43199999999996</v>
      </c>
      <c r="AC64" s="154">
        <f t="shared" si="141"/>
        <v>1032.018</v>
      </c>
      <c r="AD64" s="154">
        <f t="shared" ref="AD64" si="142">SUM(AD51:AD53)</f>
        <v>380.52600000000007</v>
      </c>
      <c r="AE64" s="154">
        <f t="shared" si="141"/>
        <v>632.375</v>
      </c>
      <c r="AF64" s="154">
        <f t="shared" si="141"/>
        <v>896.42899999999975</v>
      </c>
      <c r="AG64" s="61">
        <f t="shared" si="123"/>
        <v>0.41755920142320574</v>
      </c>
      <c r="AI64" s="124">
        <f t="shared" si="130"/>
        <v>3.4598790204177519</v>
      </c>
      <c r="AJ64" s="156">
        <f t="shared" si="130"/>
        <v>3.819777710555333</v>
      </c>
      <c r="AK64" s="156">
        <f t="shared" ref="AK64:AS66" si="143">(U64/D64)*10</f>
        <v>4.7040653293094268</v>
      </c>
      <c r="AL64" s="156">
        <f t="shared" si="143"/>
        <v>1.4754218821263874</v>
      </c>
      <c r="AM64" s="156">
        <f t="shared" si="143"/>
        <v>4.2776039410131732</v>
      </c>
      <c r="AN64" s="156">
        <f t="shared" si="143"/>
        <v>5.0494895175746235</v>
      </c>
      <c r="AO64" s="156">
        <f t="shared" si="143"/>
        <v>8.2683110999244906</v>
      </c>
      <c r="AP64" s="156">
        <f t="shared" si="143"/>
        <v>5.7630818854922659</v>
      </c>
      <c r="AQ64" s="156">
        <f t="shared" si="143"/>
        <v>8.4604017611447464</v>
      </c>
      <c r="AR64" s="156">
        <f t="shared" si="143"/>
        <v>13.096662972540326</v>
      </c>
      <c r="AS64" s="156">
        <f t="shared" si="143"/>
        <v>15.482050435800117</v>
      </c>
      <c r="AT64" s="156">
        <f t="shared" ref="AT64:AT66" si="144">(AD64/M64)*10</f>
        <v>8.9933352240499183</v>
      </c>
      <c r="AU64" s="156">
        <f t="shared" ref="AU64:AV66" si="145">(AE64/N64)*10</f>
        <v>10.219211066401645</v>
      </c>
      <c r="AV64" s="156">
        <f t="shared" si="145"/>
        <v>10.061157377269971</v>
      </c>
      <c r="AW64" s="61">
        <f t="shared" si="138"/>
        <v>-1.5466329847253721E-2</v>
      </c>
    </row>
    <row r="65" spans="1:49" ht="20.100000000000001" customHeight="1" x14ac:dyDescent="0.25">
      <c r="A65" s="121" t="s">
        <v>86</v>
      </c>
      <c r="B65" s="19">
        <f>SUM(B54:B56)</f>
        <v>652.52</v>
      </c>
      <c r="C65" s="154">
        <f>SUM(C54:C56)</f>
        <v>482.78000000000003</v>
      </c>
      <c r="D65" s="154">
        <f>SUM(D54:D56)</f>
        <v>1177.5499999999997</v>
      </c>
      <c r="E65" s="154">
        <f t="shared" ref="E65:N65" si="146">SUM(E54:E56)</f>
        <v>639.50999999999988</v>
      </c>
      <c r="F65" s="154">
        <f t="shared" si="146"/>
        <v>1211.1999999999998</v>
      </c>
      <c r="G65" s="154">
        <f t="shared" si="146"/>
        <v>771.18000000000006</v>
      </c>
      <c r="H65" s="154">
        <f t="shared" si="146"/>
        <v>1169.0899999999999</v>
      </c>
      <c r="I65" s="154">
        <f t="shared" si="146"/>
        <v>131.77999999999997</v>
      </c>
      <c r="J65" s="154">
        <f t="shared" si="146"/>
        <v>690.83</v>
      </c>
      <c r="K65" s="154">
        <f t="shared" si="146"/>
        <v>894.35999999999967</v>
      </c>
      <c r="L65" s="154">
        <f t="shared" si="146"/>
        <v>193.45999999999995</v>
      </c>
      <c r="M65" s="154">
        <f t="shared" ref="M65" si="147">SUM(M54:M56)</f>
        <v>586.74</v>
      </c>
      <c r="N65" s="154">
        <f t="shared" si="146"/>
        <v>722.75999999999988</v>
      </c>
      <c r="O65" s="154" t="str">
        <f>IF(O56="","",SUM(O54:O56))</f>
        <v/>
      </c>
      <c r="P65" s="52" t="str">
        <f t="shared" si="122"/>
        <v/>
      </c>
      <c r="R65" s="109" t="s">
        <v>86</v>
      </c>
      <c r="S65" s="19">
        <f>SUM(S54:S56)</f>
        <v>172.44200000000001</v>
      </c>
      <c r="T65" s="154">
        <f t="shared" ref="T65:AE65" si="148">SUM(T54:T56)</f>
        <v>186.90999999999997</v>
      </c>
      <c r="U65" s="154">
        <f t="shared" si="148"/>
        <v>317.54300000000001</v>
      </c>
      <c r="V65" s="154">
        <f t="shared" si="148"/>
        <v>273.15200000000004</v>
      </c>
      <c r="W65" s="154">
        <f t="shared" si="148"/>
        <v>274.7589999999999</v>
      </c>
      <c r="X65" s="154">
        <f t="shared" si="148"/>
        <v>324.92199999999997</v>
      </c>
      <c r="Y65" s="154">
        <f t="shared" si="148"/>
        <v>316.45400000000001</v>
      </c>
      <c r="Z65" s="154">
        <f t="shared" si="148"/>
        <v>218.61900000000003</v>
      </c>
      <c r="AA65" s="154">
        <f t="shared" si="148"/>
        <v>473.084</v>
      </c>
      <c r="AB65" s="154">
        <f t="shared" si="148"/>
        <v>407.07599999999996</v>
      </c>
      <c r="AC65" s="154">
        <f t="shared" si="148"/>
        <v>151.21100000000001</v>
      </c>
      <c r="AD65" s="154">
        <f t="shared" ref="AD65" si="149">SUM(AD54:AD56)</f>
        <v>1125.3350000000005</v>
      </c>
      <c r="AE65" s="154">
        <f t="shared" si="148"/>
        <v>766.17500000000018</v>
      </c>
      <c r="AF65" s="154"/>
      <c r="AG65" s="52"/>
      <c r="AI65" s="125">
        <f t="shared" si="130"/>
        <v>2.6427082694783306</v>
      </c>
      <c r="AJ65" s="157">
        <f t="shared" si="130"/>
        <v>3.8715356891337658</v>
      </c>
      <c r="AK65" s="157">
        <f t="shared" si="143"/>
        <v>2.6966413315782778</v>
      </c>
      <c r="AL65" s="157">
        <f t="shared" si="143"/>
        <v>4.2712701912401698</v>
      </c>
      <c r="AM65" s="157">
        <f t="shared" si="143"/>
        <v>2.2684857992073972</v>
      </c>
      <c r="AN65" s="157">
        <f t="shared" si="143"/>
        <v>4.2133094737934069</v>
      </c>
      <c r="AO65" s="157">
        <f t="shared" si="143"/>
        <v>2.7068403630173901</v>
      </c>
      <c r="AP65" s="157">
        <f t="shared" si="143"/>
        <v>16.589694946122332</v>
      </c>
      <c r="AQ65" s="157">
        <f t="shared" si="143"/>
        <v>6.8480523428339826</v>
      </c>
      <c r="AR65" s="157">
        <f t="shared" si="143"/>
        <v>4.5515899637729786</v>
      </c>
      <c r="AS65" s="157">
        <f t="shared" si="143"/>
        <v>7.8161377028843191</v>
      </c>
      <c r="AT65" s="157">
        <f t="shared" si="144"/>
        <v>19.179449159764129</v>
      </c>
      <c r="AU65" s="157">
        <f t="shared" si="145"/>
        <v>10.600683491062044</v>
      </c>
      <c r="AV65" s="157"/>
      <c r="AW65" s="52"/>
    </row>
    <row r="66" spans="1:49" ht="20.100000000000001" customHeight="1" x14ac:dyDescent="0.25">
      <c r="A66" s="121" t="s">
        <v>87</v>
      </c>
      <c r="B66" s="19">
        <f>SUM(B57:B59)</f>
        <v>1111.72</v>
      </c>
      <c r="C66" s="154">
        <f>SUM(C57:C59)</f>
        <v>461.55</v>
      </c>
      <c r="D66" s="154">
        <f>SUM(D57:D59)</f>
        <v>1146.69</v>
      </c>
      <c r="E66" s="154">
        <f t="shared" ref="E66:N66" si="150">SUM(E57:E59)</f>
        <v>632.67000000000007</v>
      </c>
      <c r="F66" s="154">
        <f t="shared" si="150"/>
        <v>431.12000000000012</v>
      </c>
      <c r="G66" s="154">
        <f t="shared" si="150"/>
        <v>1179.42</v>
      </c>
      <c r="H66" s="154">
        <f t="shared" si="150"/>
        <v>572.79999999999995</v>
      </c>
      <c r="I66" s="154">
        <f t="shared" si="150"/>
        <v>330.81000000000006</v>
      </c>
      <c r="J66" s="154">
        <f t="shared" si="150"/>
        <v>431.05</v>
      </c>
      <c r="K66" s="154">
        <f t="shared" si="150"/>
        <v>211.81999999999996</v>
      </c>
      <c r="L66" s="154">
        <f t="shared" si="150"/>
        <v>449.86999999999995</v>
      </c>
      <c r="M66" s="154">
        <f t="shared" ref="M66" si="151">SUM(M57:M59)</f>
        <v>497.9500000000001</v>
      </c>
      <c r="N66" s="154">
        <f t="shared" si="150"/>
        <v>946.63000000000011</v>
      </c>
      <c r="O66" s="154" t="str">
        <f>IF(O59="","",SUM(O57:O59))</f>
        <v/>
      </c>
      <c r="P66" s="52" t="str">
        <f t="shared" si="122"/>
        <v/>
      </c>
      <c r="R66" s="109" t="s">
        <v>87</v>
      </c>
      <c r="S66" s="19">
        <f>SUM(S57:S59)</f>
        <v>376.84800000000001</v>
      </c>
      <c r="T66" s="154">
        <f t="shared" ref="T66:AE66" si="152">SUM(T57:T59)</f>
        <v>361.52099999999996</v>
      </c>
      <c r="U66" s="154">
        <f t="shared" si="152"/>
        <v>353.411</v>
      </c>
      <c r="V66" s="154">
        <f t="shared" si="152"/>
        <v>296.82099999999997</v>
      </c>
      <c r="W66" s="154">
        <f t="shared" si="152"/>
        <v>289.45600000000002</v>
      </c>
      <c r="X66" s="154">
        <f t="shared" si="152"/>
        <v>340.12899999999996</v>
      </c>
      <c r="Y66" s="154">
        <f t="shared" si="152"/>
        <v>363.57</v>
      </c>
      <c r="Z66" s="154">
        <f t="shared" si="152"/>
        <v>267.97200000000004</v>
      </c>
      <c r="AA66" s="154">
        <f t="shared" si="152"/>
        <v>304.03699999999998</v>
      </c>
      <c r="AB66" s="154">
        <f t="shared" si="152"/>
        <v>218.93900000000002</v>
      </c>
      <c r="AC66" s="154">
        <f t="shared" si="152"/>
        <v>237.03700000000001</v>
      </c>
      <c r="AD66" s="154">
        <f t="shared" ref="AD66" si="153">SUM(AD57:AD59)</f>
        <v>470.44100000000003</v>
      </c>
      <c r="AE66" s="154">
        <f t="shared" si="152"/>
        <v>648.04100000000017</v>
      </c>
      <c r="AF66" s="154" t="str">
        <f>IF(AF59="","",SUM(AF57:AF59))</f>
        <v/>
      </c>
      <c r="AG66" s="52" t="str">
        <f t="shared" ref="AG66" si="154">IF(AF66="","",(AF66-AE66)/AE66)</f>
        <v/>
      </c>
      <c r="AI66" s="125">
        <f t="shared" si="130"/>
        <v>3.3897744036268125</v>
      </c>
      <c r="AJ66" s="157">
        <f t="shared" si="130"/>
        <v>7.8327591810204735</v>
      </c>
      <c r="AK66" s="157">
        <f t="shared" si="143"/>
        <v>3.0820099590996692</v>
      </c>
      <c r="AL66" s="157">
        <f t="shared" si="143"/>
        <v>4.691561161426967</v>
      </c>
      <c r="AM66" s="157">
        <f t="shared" si="143"/>
        <v>6.7140471330488012</v>
      </c>
      <c r="AN66" s="157">
        <f t="shared" si="143"/>
        <v>2.883866646317681</v>
      </c>
      <c r="AO66" s="157">
        <f t="shared" si="143"/>
        <v>6.3472416201117321</v>
      </c>
      <c r="AP66" s="157">
        <f t="shared" si="143"/>
        <v>8.1004806384329378</v>
      </c>
      <c r="AQ66" s="157">
        <f t="shared" si="143"/>
        <v>7.0534044774388116</v>
      </c>
      <c r="AR66" s="157">
        <f t="shared" si="143"/>
        <v>10.33608724388632</v>
      </c>
      <c r="AS66" s="157">
        <f t="shared" si="143"/>
        <v>5.2690110476359839</v>
      </c>
      <c r="AT66" s="157">
        <f t="shared" si="144"/>
        <v>9.4475549753991359</v>
      </c>
      <c r="AU66" s="157">
        <f t="shared" si="145"/>
        <v>6.845768674138788</v>
      </c>
      <c r="AV66" s="157"/>
      <c r="AW66" s="52"/>
    </row>
    <row r="67" spans="1:49" ht="20.100000000000001" customHeight="1" thickBot="1" x14ac:dyDescent="0.3">
      <c r="A67" s="122" t="s">
        <v>88</v>
      </c>
      <c r="B67" s="21">
        <f>SUM(B60:B62)</f>
        <v>468.49</v>
      </c>
      <c r="C67" s="155">
        <f>SUM(C60:C62)</f>
        <v>604.85</v>
      </c>
      <c r="D67" s="155">
        <f>IF(D62="","",SUM(D60:D62))</f>
        <v>318.30999999999995</v>
      </c>
      <c r="E67" s="155">
        <f t="shared" ref="E67:O67" si="155">IF(E62="","",SUM(E60:E62))</f>
        <v>385.83</v>
      </c>
      <c r="F67" s="155">
        <f t="shared" si="155"/>
        <v>322.33000000000004</v>
      </c>
      <c r="G67" s="155">
        <f t="shared" si="155"/>
        <v>812.32999999999993</v>
      </c>
      <c r="H67" s="155">
        <f t="shared" si="155"/>
        <v>269.86</v>
      </c>
      <c r="I67" s="155">
        <f t="shared" si="155"/>
        <v>299.23</v>
      </c>
      <c r="J67" s="155">
        <f t="shared" si="155"/>
        <v>522.41</v>
      </c>
      <c r="K67" s="155">
        <f t="shared" si="155"/>
        <v>441.44000000000005</v>
      </c>
      <c r="L67" s="155">
        <f t="shared" si="155"/>
        <v>589.30999999999995</v>
      </c>
      <c r="M67" s="155">
        <f t="shared" ref="M67" si="156">IF(M62="","",SUM(M60:M62))</f>
        <v>520.89999999999975</v>
      </c>
      <c r="N67" s="155">
        <f t="shared" si="155"/>
        <v>277.97000000000008</v>
      </c>
      <c r="O67" s="155" t="str">
        <f t="shared" si="155"/>
        <v/>
      </c>
      <c r="P67" s="55" t="str">
        <f t="shared" si="122"/>
        <v/>
      </c>
      <c r="R67" s="110" t="s">
        <v>88</v>
      </c>
      <c r="S67" s="21">
        <f>SUM(S60:S62)</f>
        <v>173.405</v>
      </c>
      <c r="T67" s="155">
        <f t="shared" ref="T67:AE67" si="157">SUM(T60:T62)</f>
        <v>230.471</v>
      </c>
      <c r="U67" s="155">
        <f t="shared" si="157"/>
        <v>139.79900000000001</v>
      </c>
      <c r="V67" s="155">
        <f t="shared" si="157"/>
        <v>227.17700000000002</v>
      </c>
      <c r="W67" s="155">
        <f t="shared" si="157"/>
        <v>179.22899999999998</v>
      </c>
      <c r="X67" s="155">
        <f t="shared" si="157"/>
        <v>388.57100000000008</v>
      </c>
      <c r="Y67" s="155">
        <f t="shared" si="157"/>
        <v>211.57600000000002</v>
      </c>
      <c r="Z67" s="155">
        <f t="shared" si="157"/>
        <v>147.53800000000001</v>
      </c>
      <c r="AA67" s="155">
        <f t="shared" si="157"/>
        <v>238.09199999999998</v>
      </c>
      <c r="AB67" s="155">
        <f t="shared" si="157"/>
        <v>412.428</v>
      </c>
      <c r="AC67" s="155">
        <f t="shared" si="157"/>
        <v>487.82399999999996</v>
      </c>
      <c r="AD67" s="155">
        <f t="shared" ref="AD67" si="158">SUM(AD60:AD62)</f>
        <v>426.8599999999999</v>
      </c>
      <c r="AE67" s="155">
        <f t="shared" si="157"/>
        <v>741.05799999999999</v>
      </c>
      <c r="AF67" s="155" t="str">
        <f>IF(AF60="","",SUM(AF58:AF60))</f>
        <v/>
      </c>
      <c r="AG67" s="55" t="str">
        <f t="shared" ref="AG67" si="159">IF(AF67="","",(AF67-AE67)/AE67)</f>
        <v/>
      </c>
      <c r="AI67" s="126">
        <f t="shared" si="130"/>
        <v>3.7013596875066703</v>
      </c>
      <c r="AJ67" s="158">
        <f t="shared" si="130"/>
        <v>3.8103827395221956</v>
      </c>
      <c r="AK67" s="158">
        <f t="shared" ref="AK67:AS67" si="160">IF(U62="","",(U67/D67)*10)</f>
        <v>4.3919135434010883</v>
      </c>
      <c r="AL67" s="158">
        <f t="shared" si="160"/>
        <v>5.8880076717725425</v>
      </c>
      <c r="AM67" s="158">
        <f t="shared" si="160"/>
        <v>5.5604194459094707</v>
      </c>
      <c r="AN67" s="158">
        <f t="shared" si="160"/>
        <v>4.7834131449041664</v>
      </c>
      <c r="AO67" s="158">
        <f t="shared" si="160"/>
        <v>7.840213444008004</v>
      </c>
      <c r="AP67" s="158">
        <f t="shared" si="160"/>
        <v>4.9305885105103098</v>
      </c>
      <c r="AQ67" s="158">
        <f t="shared" si="160"/>
        <v>4.5575697249286957</v>
      </c>
      <c r="AR67" s="158">
        <f t="shared" si="160"/>
        <v>9.3427872417542588</v>
      </c>
      <c r="AS67" s="158">
        <f t="shared" si="160"/>
        <v>8.2778843053740818</v>
      </c>
      <c r="AT67" s="158">
        <f t="shared" ref="AT67" si="161">IF(AD62="","",(AD67/M67)*10)</f>
        <v>8.1946630831253628</v>
      </c>
      <c r="AU67" s="158">
        <f t="shared" ref="AU67" si="162">IF(AE62="","",(AE67/N67)*10)</f>
        <v>26.659639529445617</v>
      </c>
      <c r="AV67" s="158" t="str">
        <f t="shared" ref="AV67" si="163">IF(AF62="","",(AF67/O67)*10)</f>
        <v/>
      </c>
      <c r="AW67" s="55" t="str">
        <f t="shared" si="138"/>
        <v/>
      </c>
    </row>
    <row r="69" spans="1:49" x14ac:dyDescent="0.25"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</row>
    <row r="70" spans="1:49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</row>
  </sheetData>
  <mergeCells count="24">
    <mergeCell ref="AI48:AV48"/>
    <mergeCell ref="AW48:AW49"/>
    <mergeCell ref="A48:A49"/>
    <mergeCell ref="B48:O48"/>
    <mergeCell ref="P48:P49"/>
    <mergeCell ref="R48:R49"/>
    <mergeCell ref="S48:AF48"/>
    <mergeCell ref="AG48:AG49"/>
    <mergeCell ref="AI4:AV4"/>
    <mergeCell ref="AW4:AW5"/>
    <mergeCell ref="A26:A27"/>
    <mergeCell ref="B26:O26"/>
    <mergeCell ref="P26:P27"/>
    <mergeCell ref="R26:R27"/>
    <mergeCell ref="S26:AF26"/>
    <mergeCell ref="AG26:AG27"/>
    <mergeCell ref="AI26:AV26"/>
    <mergeCell ref="AW26:AW27"/>
    <mergeCell ref="A4:A5"/>
    <mergeCell ref="B4:O4"/>
    <mergeCell ref="P4:P5"/>
    <mergeCell ref="R4:R5"/>
    <mergeCell ref="S4:AF4"/>
    <mergeCell ref="AG4:AG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B42:L45 N64:N67 AE64:AE67 AE20:AE23 N42:N45 N20:N23 B20:L23 B64:L67 S20:AC23 S64:AC67 S42:AC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F97BADF9-E73C-4CBE-9EA6-0DCAB1E389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P7:P23</xm:sqref>
        </x14:conditionalFormatting>
        <x14:conditionalFormatting xmlns:xm="http://schemas.microsoft.com/office/excel/2006/main">
          <x14:cfRule type="iconSet" priority="6" id="{DF7F9376-1712-412E-A17F-1F42DD0D83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P29:P45</xm:sqref>
        </x14:conditionalFormatting>
        <x14:conditionalFormatting xmlns:xm="http://schemas.microsoft.com/office/excel/2006/main">
          <x14:cfRule type="iconSet" priority="3" id="{DFB646B7-F349-4B2D-B8D4-1266740896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P51:P67</xm:sqref>
        </x14:conditionalFormatting>
        <x14:conditionalFormatting xmlns:xm="http://schemas.microsoft.com/office/excel/2006/main">
          <x14:cfRule type="iconSet" priority="7" id="{34372654-609B-41E8-9BCB-11F5C521B6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4" id="{A8BC959F-865D-438E-B552-296C510297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1" id="{0CDCEF7F-BAC5-4375-B39C-2D1D538ACA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  <x14:conditionalFormatting xmlns:xm="http://schemas.microsoft.com/office/excel/2006/main">
          <x14:cfRule type="iconSet" priority="8" id="{2A66CD7A-28DD-49A2-BDA3-78C9C6EEEC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5" id="{EF5D6AF8-0D0C-4D3F-9A6D-5F98D201C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2" id="{25D06D3F-C46F-47E7-991C-8DBEAD2E0E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topLeftCell="A42" workbookViewId="0">
      <selection activeCell="I54" sqref="I54:J5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24</v>
      </c>
    </row>
    <row r="3" spans="1:20" ht="8.25" customHeight="1" thickBot="1" x14ac:dyDescent="0.3">
      <c r="Q3" s="10"/>
    </row>
    <row r="4" spans="1:20" x14ac:dyDescent="0.25">
      <c r="A4" s="328" t="s">
        <v>3</v>
      </c>
      <c r="B4" s="311"/>
      <c r="C4" s="347" t="s">
        <v>1</v>
      </c>
      <c r="D4" s="345"/>
      <c r="E4" s="340" t="s">
        <v>104</v>
      </c>
      <c r="F4" s="340"/>
      <c r="G4" s="130" t="s">
        <v>0</v>
      </c>
      <c r="I4" s="341">
        <v>1000</v>
      </c>
      <c r="J4" s="340"/>
      <c r="K4" s="350" t="s">
        <v>104</v>
      </c>
      <c r="L4" s="351"/>
      <c r="M4" s="130" t="s">
        <v>0</v>
      </c>
      <c r="O4" s="339" t="s">
        <v>22</v>
      </c>
      <c r="P4" s="340"/>
      <c r="Q4" s="130" t="s">
        <v>0</v>
      </c>
    </row>
    <row r="5" spans="1:20" x14ac:dyDescent="0.25">
      <c r="A5" s="346"/>
      <c r="B5" s="312"/>
      <c r="C5" s="348" t="s">
        <v>157</v>
      </c>
      <c r="D5" s="338"/>
      <c r="E5" s="342" t="str">
        <f>C5</f>
        <v>jan-maio</v>
      </c>
      <c r="F5" s="342"/>
      <c r="G5" s="131" t="s">
        <v>149</v>
      </c>
      <c r="I5" s="337" t="str">
        <f>C5</f>
        <v>jan-maio</v>
      </c>
      <c r="J5" s="342"/>
      <c r="K5" s="343" t="str">
        <f>C5</f>
        <v>jan-maio</v>
      </c>
      <c r="L5" s="344"/>
      <c r="M5" s="131" t="str">
        <f>G5</f>
        <v>2023 /2022</v>
      </c>
      <c r="O5" s="337" t="str">
        <f>C5</f>
        <v>jan-maio</v>
      </c>
      <c r="P5" s="338"/>
      <c r="Q5" s="131" t="str">
        <f>G5</f>
        <v>2023 /2022</v>
      </c>
    </row>
    <row r="6" spans="1:20" ht="19.5" customHeight="1" x14ac:dyDescent="0.25">
      <c r="A6" s="346"/>
      <c r="B6" s="312"/>
      <c r="C6" s="139">
        <v>2022</v>
      </c>
      <c r="D6" s="137">
        <v>2023</v>
      </c>
      <c r="E6" s="68">
        <f>C6</f>
        <v>2022</v>
      </c>
      <c r="F6" s="137">
        <f>D6</f>
        <v>2023</v>
      </c>
      <c r="G6" s="131" t="s">
        <v>1</v>
      </c>
      <c r="I6" s="16">
        <f>C6</f>
        <v>2022</v>
      </c>
      <c r="J6" s="138">
        <f>D6</f>
        <v>2023</v>
      </c>
      <c r="K6" s="136">
        <f>E6</f>
        <v>2022</v>
      </c>
      <c r="L6" s="137">
        <f>D6</f>
        <v>2023</v>
      </c>
      <c r="M6" s="260">
        <v>1000</v>
      </c>
      <c r="O6" s="16">
        <f>C6</f>
        <v>2022</v>
      </c>
      <c r="P6" s="138">
        <f>D6</f>
        <v>2023</v>
      </c>
      <c r="Q6" s="131"/>
    </row>
    <row r="7" spans="1:20" ht="19.5" customHeight="1" x14ac:dyDescent="0.25">
      <c r="A7" s="23" t="s">
        <v>115</v>
      </c>
      <c r="B7" s="15"/>
      <c r="C7" s="78">
        <f>C8+C9</f>
        <v>592551.79999999958</v>
      </c>
      <c r="D7" s="210">
        <f>D8+D9</f>
        <v>598297.4299999997</v>
      </c>
      <c r="E7" s="216">
        <f t="shared" ref="E7" si="0">C7/$C$20</f>
        <v>0.45474388833706592</v>
      </c>
      <c r="F7" s="217">
        <f t="shared" ref="F7" si="1">D7/$D$20</f>
        <v>0.46719617511884071</v>
      </c>
      <c r="G7" s="53">
        <f>(D7-C7)/C7</f>
        <v>9.6964181021813207E-3</v>
      </c>
      <c r="I7" s="224">
        <f>I8+I9</f>
        <v>171677.42399999982</v>
      </c>
      <c r="J7" s="225">
        <f>J8+J9</f>
        <v>179783.84700000015</v>
      </c>
      <c r="K7" s="229">
        <f t="shared" ref="K7" si="2">I7/$I$20</f>
        <v>0.47483604599894952</v>
      </c>
      <c r="L7" s="230">
        <f t="shared" ref="L7" si="3">J7/$J$20</f>
        <v>0.49720866507028821</v>
      </c>
      <c r="M7" s="53">
        <f>(J7-I7)/I7</f>
        <v>4.721892262316528E-2</v>
      </c>
      <c r="O7" s="63">
        <f t="shared" ref="O7" si="4">(I7/C7)*10</f>
        <v>2.8972559698578242</v>
      </c>
      <c r="P7" s="237">
        <f t="shared" ref="P7" si="5">(J7/D7)*10</f>
        <v>3.0049242731997068</v>
      </c>
      <c r="Q7" s="53">
        <f>(P7-O7)/O7</f>
        <v>3.7162164635099935E-2</v>
      </c>
    </row>
    <row r="8" spans="1:20" ht="20.100000000000001" customHeight="1" x14ac:dyDescent="0.25">
      <c r="A8" s="8" t="s">
        <v>4</v>
      </c>
      <c r="C8" s="19">
        <v>299571.72999999963</v>
      </c>
      <c r="D8" s="140">
        <v>296920.83999999985</v>
      </c>
      <c r="E8" s="214">
        <f t="shared" ref="E8:E19" si="6">C8/$C$20</f>
        <v>0.22990127333350702</v>
      </c>
      <c r="F8" s="215">
        <f t="shared" ref="F8:F19" si="7">D8/$D$20</f>
        <v>0.23185839317590465</v>
      </c>
      <c r="G8" s="52">
        <f>(D8-C8)/C8</f>
        <v>-8.84893244098762E-3</v>
      </c>
      <c r="I8" s="19">
        <v>98751.746999999843</v>
      </c>
      <c r="J8" s="140">
        <v>101709.68100000013</v>
      </c>
      <c r="K8" s="227">
        <f t="shared" ref="K8:K19" si="8">I8/$I$20</f>
        <v>0.2731336945093526</v>
      </c>
      <c r="L8" s="228">
        <f t="shared" ref="L8:L19" si="9">J8/$J$20</f>
        <v>0.28128742130395551</v>
      </c>
      <c r="M8" s="52">
        <f>(J8-I8)/I8</f>
        <v>2.9953232118519277E-2</v>
      </c>
      <c r="O8" s="27">
        <f t="shared" ref="O8:O20" si="10">(I8/C8)*10</f>
        <v>3.2964307746929244</v>
      </c>
      <c r="P8" s="143">
        <f t="shared" ref="P8:P20" si="11">(J8/D8)*10</f>
        <v>3.4254813841965479</v>
      </c>
      <c r="Q8" s="52">
        <f>(P8-O8)/O8</f>
        <v>3.9148587767824441E-2</v>
      </c>
      <c r="R8" s="119"/>
      <c r="S8" s="296"/>
      <c r="T8" s="2"/>
    </row>
    <row r="9" spans="1:20" ht="20.100000000000001" customHeight="1" x14ac:dyDescent="0.25">
      <c r="A9" s="8" t="s">
        <v>5</v>
      </c>
      <c r="C9" s="19">
        <v>292980.07</v>
      </c>
      <c r="D9" s="140">
        <v>301376.58999999985</v>
      </c>
      <c r="E9" s="214">
        <f t="shared" si="6"/>
        <v>0.22484261500355893</v>
      </c>
      <c r="F9" s="215">
        <f t="shared" si="7"/>
        <v>0.23533778194293606</v>
      </c>
      <c r="G9" s="52">
        <f>(D9-C9)/C9</f>
        <v>2.8659014246258607E-2</v>
      </c>
      <c r="I9" s="19">
        <v>72925.676999999967</v>
      </c>
      <c r="J9" s="140">
        <v>78074.166000000027</v>
      </c>
      <c r="K9" s="227">
        <f t="shared" si="8"/>
        <v>0.20170235148959686</v>
      </c>
      <c r="L9" s="228">
        <f t="shared" si="9"/>
        <v>0.2159212437663327</v>
      </c>
      <c r="M9" s="52">
        <f>(J9-I9)/I9</f>
        <v>7.0599125188787235E-2</v>
      </c>
      <c r="O9" s="27">
        <f t="shared" si="10"/>
        <v>2.4891002654207832</v>
      </c>
      <c r="P9" s="143">
        <f t="shared" si="11"/>
        <v>2.5905849555202698</v>
      </c>
      <c r="Q9" s="52">
        <f t="shared" ref="Q9:Q20" si="12">(P9-O9)/O9</f>
        <v>4.077163604429191E-2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455727.30999999994</v>
      </c>
      <c r="D10" s="210">
        <f>D11+D12</f>
        <v>447883.84000000061</v>
      </c>
      <c r="E10" s="216">
        <f t="shared" si="6"/>
        <v>0.34974024038200802</v>
      </c>
      <c r="F10" s="217">
        <f t="shared" si="7"/>
        <v>0.34974179472163069</v>
      </c>
      <c r="G10" s="53">
        <f>(D10-C10)/C10</f>
        <v>-1.7210884289553183E-2</v>
      </c>
      <c r="I10" s="224">
        <f>I11+I12</f>
        <v>60680.047000000042</v>
      </c>
      <c r="J10" s="225">
        <f>J11+J12</f>
        <v>60032.229000000028</v>
      </c>
      <c r="K10" s="229">
        <f t="shared" si="8"/>
        <v>0.16783263004057231</v>
      </c>
      <c r="L10" s="230">
        <f t="shared" si="9"/>
        <v>0.16602461756357806</v>
      </c>
      <c r="M10" s="53">
        <f>(J10-I10)/I10</f>
        <v>-1.0675964044655624E-2</v>
      </c>
      <c r="O10" s="63">
        <f t="shared" si="10"/>
        <v>1.3314990273459812</v>
      </c>
      <c r="P10" s="237">
        <f t="shared" si="11"/>
        <v>1.3403526459003288</v>
      </c>
      <c r="Q10" s="53">
        <f t="shared" si="12"/>
        <v>6.6493616386600375E-3</v>
      </c>
      <c r="T10" s="2"/>
    </row>
    <row r="11" spans="1:20" ht="20.100000000000001" customHeight="1" x14ac:dyDescent="0.25">
      <c r="A11" s="8"/>
      <c r="B11" t="s">
        <v>6</v>
      </c>
      <c r="C11" s="19">
        <v>431883.27999999997</v>
      </c>
      <c r="D11" s="140">
        <v>433572.35000000062</v>
      </c>
      <c r="E11" s="214">
        <f t="shared" si="6"/>
        <v>0.3314415415748731</v>
      </c>
      <c r="F11" s="215">
        <f t="shared" si="7"/>
        <v>0.33856629395397486</v>
      </c>
      <c r="G11" s="52">
        <f t="shared" ref="G11:G19" si="13">(D11-C11)/C11</f>
        <v>3.9109409375622213E-3</v>
      </c>
      <c r="I11" s="19">
        <v>56278.828000000038</v>
      </c>
      <c r="J11" s="140">
        <v>56969.490000000027</v>
      </c>
      <c r="K11" s="227">
        <f t="shared" si="8"/>
        <v>0.1556594660983206</v>
      </c>
      <c r="L11" s="228">
        <f t="shared" si="9"/>
        <v>0.15755433285747369</v>
      </c>
      <c r="M11" s="52">
        <f t="shared" ref="M11:M19" si="14">(J11-I11)/I11</f>
        <v>1.2272146107946471E-2</v>
      </c>
      <c r="O11" s="27">
        <f t="shared" si="10"/>
        <v>1.303102727199813</v>
      </c>
      <c r="P11" s="143">
        <f t="shared" si="11"/>
        <v>1.3139557907694055</v>
      </c>
      <c r="Q11" s="52">
        <f t="shared" si="12"/>
        <v>8.3286323810511913E-3</v>
      </c>
    </row>
    <row r="12" spans="1:20" ht="20.100000000000001" customHeight="1" x14ac:dyDescent="0.25">
      <c r="A12" s="8"/>
      <c r="B12" t="s">
        <v>39</v>
      </c>
      <c r="C12" s="19">
        <v>23844.029999999992</v>
      </c>
      <c r="D12" s="140">
        <v>14311.490000000003</v>
      </c>
      <c r="E12" s="218">
        <f t="shared" si="6"/>
        <v>1.8298698807134927E-2</v>
      </c>
      <c r="F12" s="219">
        <f t="shared" si="7"/>
        <v>1.1175500767655885E-2</v>
      </c>
      <c r="G12" s="52">
        <f t="shared" si="13"/>
        <v>-0.39978728428038346</v>
      </c>
      <c r="I12" s="19">
        <v>4401.2190000000037</v>
      </c>
      <c r="J12" s="140">
        <v>3062.7389999999987</v>
      </c>
      <c r="K12" s="231">
        <f t="shared" si="8"/>
        <v>1.2173163942251687E-2</v>
      </c>
      <c r="L12" s="232">
        <f t="shared" si="9"/>
        <v>8.4702847061043675E-3</v>
      </c>
      <c r="M12" s="52">
        <f t="shared" si="14"/>
        <v>-0.30411574611488407</v>
      </c>
      <c r="O12" s="27">
        <f t="shared" si="10"/>
        <v>1.8458368824397575</v>
      </c>
      <c r="P12" s="143">
        <f t="shared" si="11"/>
        <v>2.1400559969646751</v>
      </c>
      <c r="Q12" s="52">
        <f t="shared" si="12"/>
        <v>0.15939605353211375</v>
      </c>
    </row>
    <row r="13" spans="1:20" ht="20.100000000000001" customHeight="1" x14ac:dyDescent="0.25">
      <c r="A13" s="23" t="s">
        <v>130</v>
      </c>
      <c r="B13" s="15"/>
      <c r="C13" s="78">
        <f>SUM(C14:C16)</f>
        <v>232230.96000000011</v>
      </c>
      <c r="D13" s="210">
        <f>SUM(D14:D16)</f>
        <v>214387.1700000001</v>
      </c>
      <c r="E13" s="216">
        <f t="shared" si="6"/>
        <v>0.17822173477938932</v>
      </c>
      <c r="F13" s="217">
        <f t="shared" si="7"/>
        <v>0.16740982126323486</v>
      </c>
      <c r="G13" s="53">
        <f t="shared" si="13"/>
        <v>-7.6836395974076835E-2</v>
      </c>
      <c r="I13" s="224">
        <f>SUM(I14:I16)</f>
        <v>120580.89199999988</v>
      </c>
      <c r="J13" s="225">
        <f>SUM(J14:J16)</f>
        <v>113933.40400000001</v>
      </c>
      <c r="K13" s="229">
        <f t="shared" si="8"/>
        <v>0.33351009495754291</v>
      </c>
      <c r="L13" s="230">
        <f t="shared" si="9"/>
        <v>0.31509324477717843</v>
      </c>
      <c r="M13" s="53">
        <f t="shared" si="14"/>
        <v>-5.5128867349893827E-2</v>
      </c>
      <c r="O13" s="63">
        <f t="shared" si="10"/>
        <v>5.1922832338978333</v>
      </c>
      <c r="P13" s="237">
        <f t="shared" si="11"/>
        <v>5.3143760421857316</v>
      </c>
      <c r="Q13" s="53">
        <f t="shared" si="12"/>
        <v>2.3514281249299936E-2</v>
      </c>
    </row>
    <row r="14" spans="1:20" ht="20.100000000000001" customHeight="1" x14ac:dyDescent="0.25">
      <c r="A14" s="8"/>
      <c r="B14" s="3" t="s">
        <v>7</v>
      </c>
      <c r="C14" s="31">
        <v>216701.87000000011</v>
      </c>
      <c r="D14" s="141">
        <v>200506.44000000009</v>
      </c>
      <c r="E14" s="214">
        <f t="shared" si="6"/>
        <v>0.16630419648326694</v>
      </c>
      <c r="F14" s="215">
        <f t="shared" si="7"/>
        <v>0.15657069069257981</v>
      </c>
      <c r="G14" s="52">
        <f t="shared" si="13"/>
        <v>-7.4735995586932474E-2</v>
      </c>
      <c r="I14" s="31">
        <v>112646.03999999988</v>
      </c>
      <c r="J14" s="141">
        <v>106002.72100000002</v>
      </c>
      <c r="K14" s="227">
        <f t="shared" si="8"/>
        <v>0.31156339013474188</v>
      </c>
      <c r="L14" s="228">
        <f t="shared" si="9"/>
        <v>0.29316021590208918</v>
      </c>
      <c r="M14" s="52">
        <f t="shared" si="14"/>
        <v>-5.8975166814562364E-2</v>
      </c>
      <c r="O14" s="27">
        <f t="shared" si="10"/>
        <v>5.1982034119040978</v>
      </c>
      <c r="P14" s="143">
        <f t="shared" si="11"/>
        <v>5.2867489443231825</v>
      </c>
      <c r="Q14" s="52">
        <f t="shared" si="12"/>
        <v>1.7033872167509224E-2</v>
      </c>
      <c r="S14" s="119"/>
    </row>
    <row r="15" spans="1:20" ht="20.100000000000001" customHeight="1" x14ac:dyDescent="0.25">
      <c r="A15" s="8"/>
      <c r="B15" s="3" t="s">
        <v>8</v>
      </c>
      <c r="C15" s="31">
        <v>9107.81</v>
      </c>
      <c r="D15" s="141">
        <v>8167.090000000002</v>
      </c>
      <c r="E15" s="214">
        <f t="shared" si="6"/>
        <v>6.9896352245241936E-3</v>
      </c>
      <c r="F15" s="215">
        <f t="shared" si="7"/>
        <v>6.3774855423519633E-3</v>
      </c>
      <c r="G15" s="52">
        <f t="shared" si="13"/>
        <v>-0.10328717880588172</v>
      </c>
      <c r="I15" s="31">
        <v>6473.7200000000039</v>
      </c>
      <c r="J15" s="141">
        <v>6562.9119999999966</v>
      </c>
      <c r="K15" s="227">
        <f t="shared" si="8"/>
        <v>1.790541549426047E-2</v>
      </c>
      <c r="L15" s="228">
        <f t="shared" si="9"/>
        <v>1.8150333130282671E-2</v>
      </c>
      <c r="M15" s="52">
        <f t="shared" si="14"/>
        <v>1.3777549847690768E-2</v>
      </c>
      <c r="O15" s="27">
        <f t="shared" si="10"/>
        <v>7.1078777444852328</v>
      </c>
      <c r="P15" s="143">
        <f t="shared" si="11"/>
        <v>8.0358022257621684</v>
      </c>
      <c r="Q15" s="52">
        <f t="shared" si="12"/>
        <v>0.13054873967083655</v>
      </c>
      <c r="S15" s="119"/>
    </row>
    <row r="16" spans="1:20" ht="20.100000000000001" customHeight="1" x14ac:dyDescent="0.25">
      <c r="A16" s="32"/>
      <c r="B16" s="33" t="s">
        <v>9</v>
      </c>
      <c r="C16" s="211">
        <v>6421.2800000000052</v>
      </c>
      <c r="D16" s="212">
        <v>5713.64</v>
      </c>
      <c r="E16" s="218">
        <f t="shared" si="6"/>
        <v>4.9279030715981944E-3</v>
      </c>
      <c r="F16" s="219">
        <f t="shared" si="7"/>
        <v>4.4616450283030875E-3</v>
      </c>
      <c r="G16" s="52">
        <f t="shared" si="13"/>
        <v>-0.110202327261855</v>
      </c>
      <c r="I16" s="211">
        <v>1461.1319999999992</v>
      </c>
      <c r="J16" s="212">
        <v>1367.7710000000004</v>
      </c>
      <c r="K16" s="231">
        <f t="shared" si="8"/>
        <v>4.0412893285405854E-3</v>
      </c>
      <c r="L16" s="232">
        <f t="shared" si="9"/>
        <v>3.7826957448065554E-3</v>
      </c>
      <c r="M16" s="52">
        <f t="shared" si="14"/>
        <v>-6.389634885828166E-2</v>
      </c>
      <c r="O16" s="27">
        <f t="shared" si="10"/>
        <v>2.2754528692098743</v>
      </c>
      <c r="P16" s="143">
        <f t="shared" si="11"/>
        <v>2.3938697572825736</v>
      </c>
      <c r="Q16" s="52">
        <f t="shared" si="12"/>
        <v>5.2041019910826887E-2</v>
      </c>
    </row>
    <row r="17" spans="1:17" ht="20.100000000000001" customHeight="1" x14ac:dyDescent="0.25">
      <c r="A17" s="8" t="s">
        <v>131</v>
      </c>
      <c r="B17" s="3"/>
      <c r="C17" s="19">
        <v>2038.4100000000005</v>
      </c>
      <c r="D17" s="140">
        <v>1003.1199999999997</v>
      </c>
      <c r="E17" s="214">
        <f t="shared" si="6"/>
        <v>1.5643433863928172E-3</v>
      </c>
      <c r="F17" s="215">
        <f t="shared" si="7"/>
        <v>7.833124524456198E-4</v>
      </c>
      <c r="G17" s="54">
        <f t="shared" si="13"/>
        <v>-0.507890954224126</v>
      </c>
      <c r="I17" s="31">
        <v>1142.5870000000002</v>
      </c>
      <c r="J17" s="141">
        <v>820.56699999999989</v>
      </c>
      <c r="K17" s="227">
        <f t="shared" si="8"/>
        <v>3.1602378498514889E-3</v>
      </c>
      <c r="L17" s="228">
        <f t="shared" si="9"/>
        <v>2.2693530563439928E-3</v>
      </c>
      <c r="M17" s="54">
        <f t="shared" si="14"/>
        <v>-0.28183411853977008</v>
      </c>
      <c r="O17" s="238">
        <f t="shared" si="10"/>
        <v>5.6052854921237625</v>
      </c>
      <c r="P17" s="239">
        <f t="shared" si="11"/>
        <v>8.1801479384320945</v>
      </c>
      <c r="Q17" s="54">
        <f t="shared" si="12"/>
        <v>0.45936330092845162</v>
      </c>
    </row>
    <row r="18" spans="1:17" ht="20.100000000000001" customHeight="1" x14ac:dyDescent="0.25">
      <c r="A18" s="8" t="s">
        <v>10</v>
      </c>
      <c r="C18" s="19">
        <v>9140.50000000002</v>
      </c>
      <c r="D18" s="140">
        <v>8740.5000000000018</v>
      </c>
      <c r="E18" s="214">
        <f t="shared" si="6"/>
        <v>7.0147226138625564E-3</v>
      </c>
      <c r="F18" s="215">
        <f t="shared" si="7"/>
        <v>6.8252477177216525E-3</v>
      </c>
      <c r="G18" s="52">
        <f t="shared" si="13"/>
        <v>-4.3761282205570518E-2</v>
      </c>
      <c r="I18" s="19">
        <v>4887.6190000000006</v>
      </c>
      <c r="J18" s="140">
        <v>4609.7560000000012</v>
      </c>
      <c r="K18" s="227">
        <f t="shared" si="8"/>
        <v>1.3518479170035439E-2</v>
      </c>
      <c r="L18" s="228">
        <f t="shared" si="9"/>
        <v>1.274870165093169E-2</v>
      </c>
      <c r="M18" s="52">
        <f t="shared" si="14"/>
        <v>-5.6850380522704275E-2</v>
      </c>
      <c r="O18" s="27">
        <f t="shared" si="10"/>
        <v>5.3472118593074667</v>
      </c>
      <c r="P18" s="143">
        <f t="shared" si="11"/>
        <v>5.2740186488187177</v>
      </c>
      <c r="Q18" s="52">
        <f t="shared" si="12"/>
        <v>-1.3688107450118576E-2</v>
      </c>
    </row>
    <row r="19" spans="1:17" ht="20.100000000000001" customHeight="1" thickBot="1" x14ac:dyDescent="0.3">
      <c r="A19" s="8" t="s">
        <v>11</v>
      </c>
      <c r="B19" s="10"/>
      <c r="C19" s="21">
        <v>11356.130000000006</v>
      </c>
      <c r="D19" s="142">
        <v>10300.800000000001</v>
      </c>
      <c r="E19" s="220">
        <f t="shared" si="6"/>
        <v>8.7150705012814245E-3</v>
      </c>
      <c r="F19" s="221">
        <f t="shared" si="7"/>
        <v>8.0436487261263297E-3</v>
      </c>
      <c r="G19" s="55">
        <f t="shared" si="13"/>
        <v>-9.2930426122279752E-2</v>
      </c>
      <c r="I19" s="21">
        <v>2582.3819999999992</v>
      </c>
      <c r="J19" s="142">
        <v>2406.5079999999989</v>
      </c>
      <c r="K19" s="233">
        <f t="shared" si="8"/>
        <v>7.142511983048278E-3</v>
      </c>
      <c r="L19" s="234">
        <f t="shared" si="9"/>
        <v>6.6554178816797017E-3</v>
      </c>
      <c r="M19" s="55">
        <f t="shared" si="14"/>
        <v>-6.8105338404620352E-2</v>
      </c>
      <c r="O19" s="240">
        <f t="shared" si="10"/>
        <v>2.2739982722987477</v>
      </c>
      <c r="P19" s="241">
        <f t="shared" si="11"/>
        <v>2.3362340789064913</v>
      </c>
      <c r="Q19" s="55">
        <f t="shared" si="12"/>
        <v>2.7368449380935706E-2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1303045.1099999996</v>
      </c>
      <c r="D20" s="145">
        <f>D8+D9+D10+D13+D17+D18+D19</f>
        <v>1280612.8600000006</v>
      </c>
      <c r="E20" s="222">
        <f>E8+E9+E10+E13+E17+E18+E19</f>
        <v>1</v>
      </c>
      <c r="F20" s="223">
        <f>F8+F9+F10+F13+F17+F18+F19</f>
        <v>0.99999999999999989</v>
      </c>
      <c r="G20" s="55">
        <f>(D20-C20)/C20</f>
        <v>-1.7215252049101411E-2</v>
      </c>
      <c r="H20" s="1"/>
      <c r="I20" s="213">
        <f>I8+I9+I10+I13+I17+I18+I19</f>
        <v>361550.95099999977</v>
      </c>
      <c r="J20" s="226">
        <f>J8+J9+J10+J13+J17+J18+J19</f>
        <v>361586.31100000016</v>
      </c>
      <c r="K20" s="235">
        <f>K8+K9+K10+K13+K17+K18+K19</f>
        <v>0.99999999999999989</v>
      </c>
      <c r="L20" s="236">
        <f>L8+L9+L10+L13+L17+L18+L19</f>
        <v>1</v>
      </c>
      <c r="M20" s="55">
        <f>(J20-I20)/I20</f>
        <v>9.7800876757736716E-5</v>
      </c>
      <c r="N20" s="1"/>
      <c r="O20" s="24">
        <f t="shared" si="10"/>
        <v>2.7746618150464482</v>
      </c>
      <c r="P20" s="242">
        <f t="shared" si="11"/>
        <v>2.8235411520074849</v>
      </c>
      <c r="Q20" s="55">
        <f t="shared" si="12"/>
        <v>1.7616322355385319E-2</v>
      </c>
    </row>
    <row r="21" spans="1:17" x14ac:dyDescent="0.25">
      <c r="J21" s="272"/>
    </row>
    <row r="22" spans="1:17" x14ac:dyDescent="0.25">
      <c r="A22" s="1"/>
      <c r="D22" s="119"/>
    </row>
    <row r="23" spans="1:17" ht="8.25" customHeight="1" thickBot="1" x14ac:dyDescent="0.3"/>
    <row r="24" spans="1:17" ht="15" customHeight="1" x14ac:dyDescent="0.25">
      <c r="A24" s="328" t="s">
        <v>2</v>
      </c>
      <c r="B24" s="311"/>
      <c r="C24" s="347" t="s">
        <v>1</v>
      </c>
      <c r="D24" s="345"/>
      <c r="E24" s="340" t="s">
        <v>105</v>
      </c>
      <c r="F24" s="340"/>
      <c r="G24" s="130" t="s">
        <v>0</v>
      </c>
      <c r="I24" s="341">
        <v>1000</v>
      </c>
      <c r="J24" s="345"/>
      <c r="K24" s="340" t="s">
        <v>105</v>
      </c>
      <c r="L24" s="340"/>
      <c r="M24" s="130" t="s">
        <v>0</v>
      </c>
      <c r="O24" s="339" t="s">
        <v>22</v>
      </c>
      <c r="P24" s="340"/>
      <c r="Q24" s="130" t="s">
        <v>0</v>
      </c>
    </row>
    <row r="25" spans="1:17" ht="15" customHeight="1" x14ac:dyDescent="0.25">
      <c r="A25" s="346"/>
      <c r="B25" s="312"/>
      <c r="C25" s="348" t="str">
        <f>C5</f>
        <v>jan-maio</v>
      </c>
      <c r="D25" s="338"/>
      <c r="E25" s="342" t="str">
        <f>C5</f>
        <v>jan-maio</v>
      </c>
      <c r="F25" s="342"/>
      <c r="G25" s="131" t="str">
        <f>G5</f>
        <v>2023 /2022</v>
      </c>
      <c r="I25" s="337" t="str">
        <f>C5</f>
        <v>jan-maio</v>
      </c>
      <c r="J25" s="338"/>
      <c r="K25" s="349" t="str">
        <f>C5</f>
        <v>jan-maio</v>
      </c>
      <c r="L25" s="344"/>
      <c r="M25" s="131" t="str">
        <f>G5</f>
        <v>2023 /2022</v>
      </c>
      <c r="O25" s="337" t="str">
        <f>C5</f>
        <v>jan-maio</v>
      </c>
      <c r="P25" s="338"/>
      <c r="Q25" s="131" t="str">
        <f>G5</f>
        <v>2023 /2022</v>
      </c>
    </row>
    <row r="26" spans="1:17" ht="19.5" customHeight="1" x14ac:dyDescent="0.25">
      <c r="A26" s="346"/>
      <c r="B26" s="312"/>
      <c r="C26" s="139">
        <f>C6</f>
        <v>2022</v>
      </c>
      <c r="D26" s="137">
        <f>D6</f>
        <v>2023</v>
      </c>
      <c r="E26" s="68">
        <f>C6</f>
        <v>2022</v>
      </c>
      <c r="F26" s="137">
        <f>D6</f>
        <v>2023</v>
      </c>
      <c r="G26" s="131" t="s">
        <v>1</v>
      </c>
      <c r="I26" s="16">
        <f>C6</f>
        <v>2022</v>
      </c>
      <c r="J26" s="138">
        <f>D6</f>
        <v>2023</v>
      </c>
      <c r="K26" s="136">
        <f>C6</f>
        <v>2022</v>
      </c>
      <c r="L26" s="137">
        <f>D6</f>
        <v>2023</v>
      </c>
      <c r="M26" s="260">
        <v>1000</v>
      </c>
      <c r="O26" s="16">
        <f>C6</f>
        <v>2022</v>
      </c>
      <c r="P26" s="138">
        <f>D6</f>
        <v>2023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248520.08999999991</v>
      </c>
      <c r="D27" s="210">
        <f>D28+D29</f>
        <v>245770.38999999996</v>
      </c>
      <c r="E27" s="216">
        <f>C27/$C$40</f>
        <v>0.40553641864867651</v>
      </c>
      <c r="F27" s="217">
        <f>D27/$D$40</f>
        <v>0.41782842516760349</v>
      </c>
      <c r="G27" s="53">
        <f>(D27-C27)/C27</f>
        <v>-1.1064296653039013E-2</v>
      </c>
      <c r="I27" s="78">
        <f>I28+I29</f>
        <v>62532.844000000005</v>
      </c>
      <c r="J27" s="210">
        <f>J28+J29</f>
        <v>63840.883000000009</v>
      </c>
      <c r="K27" s="216">
        <f>I27/$I$40</f>
        <v>0.37410027233237259</v>
      </c>
      <c r="L27" s="217">
        <f>J27/$J$40</f>
        <v>0.39609193578644364</v>
      </c>
      <c r="M27" s="53">
        <f>(J27-I27)/I27</f>
        <v>2.0917631700870732E-2</v>
      </c>
      <c r="O27" s="63">
        <f t="shared" ref="O27" si="15">(I27/C27)*10</f>
        <v>2.5162088103219356</v>
      </c>
      <c r="P27" s="237">
        <f t="shared" ref="P27" si="16">(J27/D27)*10</f>
        <v>2.5975823613251388</v>
      </c>
      <c r="Q27" s="53">
        <f>(P27-O27)/O27</f>
        <v>3.2339744885000972E-2</v>
      </c>
    </row>
    <row r="28" spans="1:17" ht="20.100000000000001" customHeight="1" x14ac:dyDescent="0.25">
      <c r="A28" s="8" t="s">
        <v>4</v>
      </c>
      <c r="C28" s="19">
        <v>130894.58999999991</v>
      </c>
      <c r="D28" s="140">
        <v>125923.29999999999</v>
      </c>
      <c r="E28" s="214">
        <f>C28/$C$40</f>
        <v>0.21359449551578244</v>
      </c>
      <c r="F28" s="215">
        <f>D28/$D$40</f>
        <v>0.21407922301343008</v>
      </c>
      <c r="G28" s="52">
        <f>(D28-C28)/C28</f>
        <v>-3.7979338947468529E-2</v>
      </c>
      <c r="I28" s="19">
        <v>35338.779000000024</v>
      </c>
      <c r="J28" s="140">
        <v>34594.443000000007</v>
      </c>
      <c r="K28" s="214">
        <f>I28/$I$40</f>
        <v>0.21141285126570505</v>
      </c>
      <c r="L28" s="215">
        <f>J28/$J$40</f>
        <v>0.21463644065392684</v>
      </c>
      <c r="M28" s="52">
        <f>(J28-I28)/I28</f>
        <v>-2.1062866942856657E-2</v>
      </c>
      <c r="O28" s="27">
        <f t="shared" ref="O28:O40" si="17">(I28/C28)*10</f>
        <v>2.6997891203906939</v>
      </c>
      <c r="P28" s="143">
        <f t="shared" ref="P28:P40" si="18">(J28/D28)*10</f>
        <v>2.747263056161966</v>
      </c>
      <c r="Q28" s="52">
        <f>(P28-O28)/O28</f>
        <v>1.7584312571939709E-2</v>
      </c>
    </row>
    <row r="29" spans="1:17" ht="20.100000000000001" customHeight="1" x14ac:dyDescent="0.25">
      <c r="A29" s="8" t="s">
        <v>5</v>
      </c>
      <c r="C29" s="19">
        <v>117625.49999999999</v>
      </c>
      <c r="D29" s="140">
        <v>119847.08999999998</v>
      </c>
      <c r="E29" s="214">
        <f>C29/$C$40</f>
        <v>0.19194192313289404</v>
      </c>
      <c r="F29" s="215">
        <f>D29/$D$40</f>
        <v>0.20374920215417341</v>
      </c>
      <c r="G29" s="52">
        <f t="shared" ref="G29:G40" si="19">(D29-C29)/C29</f>
        <v>1.8886976038359003E-2</v>
      </c>
      <c r="I29" s="19">
        <v>27194.064999999981</v>
      </c>
      <c r="J29" s="140">
        <v>29246.440000000002</v>
      </c>
      <c r="K29" s="214">
        <f t="shared" ref="K29:K39" si="20">I29/$I$40</f>
        <v>0.16268742106666753</v>
      </c>
      <c r="L29" s="215">
        <f t="shared" ref="L29:L39" si="21">J29/$J$40</f>
        <v>0.18145549513251683</v>
      </c>
      <c r="M29" s="52">
        <f t="shared" ref="M29:M40" si="22">(J29-I29)/I29</f>
        <v>7.5471430990549718E-2</v>
      </c>
      <c r="O29" s="27">
        <f t="shared" si="17"/>
        <v>2.3119191841905016</v>
      </c>
      <c r="P29" s="143">
        <f t="shared" si="18"/>
        <v>2.4403129020487695</v>
      </c>
      <c r="Q29" s="52">
        <f t="shared" ref="Q29:Q38" si="23">(P29-O29)/O29</f>
        <v>5.5535556232353282E-2</v>
      </c>
    </row>
    <row r="30" spans="1:17" ht="20.100000000000001" customHeight="1" x14ac:dyDescent="0.25">
      <c r="A30" s="23" t="s">
        <v>38</v>
      </c>
      <c r="B30" s="15"/>
      <c r="C30" s="78">
        <f>C31+C32</f>
        <v>175092.77</v>
      </c>
      <c r="D30" s="210">
        <f>D31+D32</f>
        <v>170075.03000000014</v>
      </c>
      <c r="E30" s="216">
        <f>C30/$C$40</f>
        <v>0.28571732320343374</v>
      </c>
      <c r="F30" s="217">
        <f>D30/$D$40</f>
        <v>0.2891405345665643</v>
      </c>
      <c r="G30" s="53">
        <f>(D30-C30)/C30</f>
        <v>-2.865760819250187E-2</v>
      </c>
      <c r="I30" s="78">
        <f>I31+I32</f>
        <v>24478.555000000018</v>
      </c>
      <c r="J30" s="210">
        <f>J31+J32</f>
        <v>22516.54800000001</v>
      </c>
      <c r="K30" s="216">
        <f t="shared" si="20"/>
        <v>0.14644198961753549</v>
      </c>
      <c r="L30" s="217">
        <f t="shared" si="21"/>
        <v>0.13970081028716941</v>
      </c>
      <c r="M30" s="53">
        <f t="shared" si="22"/>
        <v>-8.0152075970170919E-2</v>
      </c>
      <c r="O30" s="63">
        <f t="shared" si="17"/>
        <v>1.3980334539227415</v>
      </c>
      <c r="P30" s="237">
        <f t="shared" si="18"/>
        <v>1.3239185082019382</v>
      </c>
      <c r="Q30" s="53">
        <f t="shared" si="23"/>
        <v>-5.3013714022968582E-2</v>
      </c>
    </row>
    <row r="31" spans="1:17" ht="20.100000000000001" customHeight="1" x14ac:dyDescent="0.25">
      <c r="A31" s="8"/>
      <c r="B31" t="s">
        <v>6</v>
      </c>
      <c r="C31" s="31">
        <v>159195.62999999998</v>
      </c>
      <c r="D31" s="141">
        <v>163837.36000000013</v>
      </c>
      <c r="E31" s="214">
        <f t="shared" ref="E31:E38" si="24">C31/$C$40</f>
        <v>0.25977628470486958</v>
      </c>
      <c r="F31" s="215">
        <f t="shared" ref="F31:F38" si="25">D31/$D$40</f>
        <v>0.27853601938141442</v>
      </c>
      <c r="G31" s="52">
        <f>(D31-C31)/C31</f>
        <v>2.9157395840577763E-2</v>
      </c>
      <c r="I31" s="31">
        <v>21921.963000000018</v>
      </c>
      <c r="J31" s="141">
        <v>21242.96000000001</v>
      </c>
      <c r="K31" s="214">
        <f>I31/$I$40</f>
        <v>0.13114727883414676</v>
      </c>
      <c r="L31" s="215">
        <f>J31/$J$40</f>
        <v>0.13179900955057269</v>
      </c>
      <c r="M31" s="52">
        <f>(J31-I31)/I31</f>
        <v>-3.0973640453640365E-2</v>
      </c>
      <c r="O31" s="27">
        <f t="shared" si="17"/>
        <v>1.3770455256843435</v>
      </c>
      <c r="P31" s="143">
        <f t="shared" si="18"/>
        <v>1.2965882751040416</v>
      </c>
      <c r="Q31" s="52">
        <f t="shared" si="23"/>
        <v>-5.8427444176413414E-2</v>
      </c>
    </row>
    <row r="32" spans="1:17" ht="20.100000000000001" customHeight="1" x14ac:dyDescent="0.25">
      <c r="A32" s="8"/>
      <c r="B32" t="s">
        <v>39</v>
      </c>
      <c r="C32" s="31">
        <v>15897.140000000003</v>
      </c>
      <c r="D32" s="141">
        <v>6237.6699999999992</v>
      </c>
      <c r="E32" s="218">
        <f t="shared" si="24"/>
        <v>2.5941038498564137E-2</v>
      </c>
      <c r="F32" s="219">
        <f t="shared" si="25"/>
        <v>1.0604515185149868E-2</v>
      </c>
      <c r="G32" s="52">
        <f>(D32-C32)/C32</f>
        <v>-0.60762313221120301</v>
      </c>
      <c r="I32" s="31">
        <v>2556.5920000000001</v>
      </c>
      <c r="J32" s="141">
        <v>1273.5880000000004</v>
      </c>
      <c r="K32" s="218">
        <f>I32/$I$40</f>
        <v>1.5294710783388727E-2</v>
      </c>
      <c r="L32" s="219">
        <f>J32/$J$40</f>
        <v>7.9018007365967251E-3</v>
      </c>
      <c r="M32" s="52">
        <f>(J32-I32)/I32</f>
        <v>-0.50184151401553301</v>
      </c>
      <c r="O32" s="27">
        <f t="shared" si="17"/>
        <v>1.60820877214392</v>
      </c>
      <c r="P32" s="143">
        <f t="shared" si="18"/>
        <v>2.0417688014915836</v>
      </c>
      <c r="Q32" s="52">
        <f t="shared" si="23"/>
        <v>0.26959188188588235</v>
      </c>
    </row>
    <row r="33" spans="1:17" ht="20.100000000000001" customHeight="1" x14ac:dyDescent="0.25">
      <c r="A33" s="23" t="s">
        <v>130</v>
      </c>
      <c r="B33" s="15"/>
      <c r="C33" s="78">
        <f>SUM(C34:C36)</f>
        <v>181030.27000000008</v>
      </c>
      <c r="D33" s="210">
        <f>SUM(D34:D36)</f>
        <v>163566.75</v>
      </c>
      <c r="E33" s="216">
        <f t="shared" si="24"/>
        <v>0.295406167617286</v>
      </c>
      <c r="F33" s="217">
        <f t="shared" si="25"/>
        <v>0.2780759617229851</v>
      </c>
      <c r="G33" s="53">
        <f t="shared" si="19"/>
        <v>-9.6467402937641694E-2</v>
      </c>
      <c r="I33" s="78">
        <f>SUM(I34:I36)</f>
        <v>77141.479000000007</v>
      </c>
      <c r="J33" s="210">
        <f>SUM(J34:J36)</f>
        <v>71722.258000000016</v>
      </c>
      <c r="K33" s="216">
        <f t="shared" si="20"/>
        <v>0.46149585491461098</v>
      </c>
      <c r="L33" s="217">
        <f t="shared" si="21"/>
        <v>0.44499083777075493</v>
      </c>
      <c r="M33" s="53">
        <f t="shared" si="22"/>
        <v>-7.0250416121785661E-2</v>
      </c>
      <c r="O33" s="63">
        <f t="shared" si="17"/>
        <v>4.2612475250685957</v>
      </c>
      <c r="P33" s="237">
        <f t="shared" si="18"/>
        <v>4.3848922840369466</v>
      </c>
      <c r="Q33" s="53">
        <f t="shared" si="23"/>
        <v>2.9016094052494765E-2</v>
      </c>
    </row>
    <row r="34" spans="1:17" ht="20.100000000000001" customHeight="1" x14ac:dyDescent="0.25">
      <c r="A34" s="8"/>
      <c r="B34" s="3" t="s">
        <v>7</v>
      </c>
      <c r="C34" s="31">
        <v>169755.96000000008</v>
      </c>
      <c r="D34" s="141">
        <v>154200.53999999998</v>
      </c>
      <c r="E34" s="214">
        <f t="shared" si="24"/>
        <v>0.27700868796026928</v>
      </c>
      <c r="F34" s="215">
        <f t="shared" si="25"/>
        <v>0.26215268970437833</v>
      </c>
      <c r="G34" s="52">
        <f t="shared" si="19"/>
        <v>-9.1634013910322165E-2</v>
      </c>
      <c r="I34" s="31">
        <v>73348.487000000008</v>
      </c>
      <c r="J34" s="141">
        <v>68488.01400000001</v>
      </c>
      <c r="K34" s="214">
        <f t="shared" si="20"/>
        <v>0.43880442990674617</v>
      </c>
      <c r="L34" s="215">
        <f t="shared" si="21"/>
        <v>0.42492441784411183</v>
      </c>
      <c r="M34" s="52">
        <f t="shared" si="22"/>
        <v>-6.6265484112848813E-2</v>
      </c>
      <c r="O34" s="27">
        <f t="shared" si="17"/>
        <v>4.3208195458939986</v>
      </c>
      <c r="P34" s="143">
        <f t="shared" si="18"/>
        <v>4.4414898936151594</v>
      </c>
      <c r="Q34" s="52">
        <f t="shared" si="23"/>
        <v>2.7927652714826241E-2</v>
      </c>
    </row>
    <row r="35" spans="1:17" ht="20.100000000000001" customHeight="1" x14ac:dyDescent="0.25">
      <c r="A35" s="8"/>
      <c r="B35" s="3" t="s">
        <v>8</v>
      </c>
      <c r="C35" s="31">
        <v>5404.5700000000033</v>
      </c>
      <c r="D35" s="141">
        <v>4284.1400000000012</v>
      </c>
      <c r="E35" s="214">
        <f t="shared" si="24"/>
        <v>8.8192063753722277E-3</v>
      </c>
      <c r="F35" s="215">
        <f t="shared" si="25"/>
        <v>7.2833650522243039E-3</v>
      </c>
      <c r="G35" s="52">
        <f t="shared" si="19"/>
        <v>-0.20731159000623572</v>
      </c>
      <c r="I35" s="31">
        <v>2671.5500000000006</v>
      </c>
      <c r="J35" s="141">
        <v>2279.8500000000004</v>
      </c>
      <c r="K35" s="214">
        <f t="shared" si="20"/>
        <v>1.5982442483338039E-2</v>
      </c>
      <c r="L35" s="215">
        <f t="shared" si="21"/>
        <v>1.4145014250550444E-2</v>
      </c>
      <c r="M35" s="52">
        <f t="shared" si="22"/>
        <v>-0.14661900394901842</v>
      </c>
      <c r="O35" s="27">
        <f t="shared" si="17"/>
        <v>4.9431314609672903</v>
      </c>
      <c r="P35" s="143">
        <f t="shared" si="18"/>
        <v>5.3216048028309064</v>
      </c>
      <c r="Q35" s="52">
        <f t="shared" si="23"/>
        <v>7.6565502020768644E-2</v>
      </c>
    </row>
    <row r="36" spans="1:17" ht="20.100000000000001" customHeight="1" x14ac:dyDescent="0.25">
      <c r="A36" s="32"/>
      <c r="B36" s="33" t="s">
        <v>9</v>
      </c>
      <c r="C36" s="211">
        <v>5869.7400000000025</v>
      </c>
      <c r="D36" s="212">
        <v>5082.07</v>
      </c>
      <c r="E36" s="218">
        <f t="shared" si="24"/>
        <v>9.5782732816444907E-3</v>
      </c>
      <c r="F36" s="219">
        <f t="shared" si="25"/>
        <v>8.6399069663824143E-3</v>
      </c>
      <c r="G36" s="52">
        <f t="shared" si="19"/>
        <v>-0.13419163370098205</v>
      </c>
      <c r="I36" s="211">
        <v>1121.4419999999991</v>
      </c>
      <c r="J36" s="212">
        <v>954.39400000000035</v>
      </c>
      <c r="K36" s="218">
        <f t="shared" si="20"/>
        <v>6.7089825245267949E-3</v>
      </c>
      <c r="L36" s="219">
        <f t="shared" si="21"/>
        <v>5.9214056760926569E-3</v>
      </c>
      <c r="M36" s="52">
        <f t="shared" si="22"/>
        <v>-0.14895821629651723</v>
      </c>
      <c r="O36" s="27">
        <f t="shared" si="17"/>
        <v>1.9105479970151975</v>
      </c>
      <c r="P36" s="143">
        <f t="shared" si="18"/>
        <v>1.8779631134557384</v>
      </c>
      <c r="Q36" s="52">
        <f t="shared" si="23"/>
        <v>-1.7055255146882289E-2</v>
      </c>
    </row>
    <row r="37" spans="1:17" ht="20.100000000000001" customHeight="1" x14ac:dyDescent="0.25">
      <c r="A37" s="8" t="s">
        <v>131</v>
      </c>
      <c r="B37" s="3"/>
      <c r="C37" s="19">
        <v>755.67000000000019</v>
      </c>
      <c r="D37" s="140">
        <v>496.03999999999996</v>
      </c>
      <c r="E37" s="214">
        <f t="shared" si="24"/>
        <v>1.2331063676994708E-3</v>
      </c>
      <c r="F37" s="215">
        <f t="shared" si="25"/>
        <v>8.4330586780668754E-4</v>
      </c>
      <c r="G37" s="54">
        <f>(D37-C37)/C37</f>
        <v>-0.3435758995328651</v>
      </c>
      <c r="I37" s="19">
        <v>175.63499999999999</v>
      </c>
      <c r="J37" s="140">
        <v>118.50200000000001</v>
      </c>
      <c r="K37" s="214">
        <f>I37/$I$40</f>
        <v>1.0507294587640418E-3</v>
      </c>
      <c r="L37" s="215">
        <f>J37/$J$40</f>
        <v>7.3522928206624504E-4</v>
      </c>
      <c r="M37" s="54">
        <f>(J37-I37)/I37</f>
        <v>-0.32529393344151214</v>
      </c>
      <c r="O37" s="238">
        <f t="shared" si="17"/>
        <v>2.3242288300448601</v>
      </c>
      <c r="P37" s="239">
        <f t="shared" si="18"/>
        <v>2.3889605676961541</v>
      </c>
      <c r="Q37" s="54">
        <f t="shared" si="23"/>
        <v>2.7850845327499242E-2</v>
      </c>
    </row>
    <row r="38" spans="1:17" ht="20.100000000000001" customHeight="1" x14ac:dyDescent="0.25">
      <c r="A38" s="8" t="s">
        <v>10</v>
      </c>
      <c r="C38" s="19">
        <v>2620.6899999999987</v>
      </c>
      <c r="D38" s="140">
        <v>3996.5</v>
      </c>
      <c r="E38" s="214">
        <f t="shared" si="24"/>
        <v>4.2764560281158756E-3</v>
      </c>
      <c r="F38" s="215">
        <f t="shared" si="25"/>
        <v>6.7943550937211257E-3</v>
      </c>
      <c r="G38" s="52">
        <f t="shared" si="19"/>
        <v>0.52498006250262408</v>
      </c>
      <c r="I38" s="19">
        <v>1623.6650000000009</v>
      </c>
      <c r="J38" s="140">
        <v>1874.3659999999998</v>
      </c>
      <c r="K38" s="214">
        <f t="shared" si="20"/>
        <v>9.7135118095147254E-3</v>
      </c>
      <c r="L38" s="215">
        <f t="shared" si="21"/>
        <v>1.1629244810293321E-2</v>
      </c>
      <c r="M38" s="52">
        <f t="shared" si="22"/>
        <v>0.15440438760458516</v>
      </c>
      <c r="O38" s="27">
        <f t="shared" si="17"/>
        <v>6.1955630005838227</v>
      </c>
      <c r="P38" s="143">
        <f t="shared" si="18"/>
        <v>4.690018766420617</v>
      </c>
      <c r="Q38" s="52">
        <f t="shared" si="23"/>
        <v>-0.24300361952922353</v>
      </c>
    </row>
    <row r="39" spans="1:17" ht="20.100000000000001" customHeight="1" thickBot="1" x14ac:dyDescent="0.3">
      <c r="A39" s="8" t="s">
        <v>11</v>
      </c>
      <c r="B39" s="10"/>
      <c r="C39" s="21">
        <v>4798.6900000000005</v>
      </c>
      <c r="D39" s="142">
        <v>4304.1699999999992</v>
      </c>
      <c r="E39" s="220">
        <f>C39/$C$40</f>
        <v>7.8305281347886939E-3</v>
      </c>
      <c r="F39" s="221">
        <f>D39/$D$40</f>
        <v>7.3174175813190672E-3</v>
      </c>
      <c r="G39" s="55">
        <f t="shared" si="19"/>
        <v>-0.10305312491534174</v>
      </c>
      <c r="I39" s="21">
        <v>1203.1240000000003</v>
      </c>
      <c r="J39" s="142">
        <v>1104.3750000000007</v>
      </c>
      <c r="K39" s="220">
        <f t="shared" si="20"/>
        <v>7.1976418672020336E-3</v>
      </c>
      <c r="L39" s="221">
        <f t="shared" si="21"/>
        <v>6.8519420632724322E-3</v>
      </c>
      <c r="M39" s="55">
        <f t="shared" si="22"/>
        <v>-8.2077159129066948E-2</v>
      </c>
      <c r="O39" s="240">
        <f t="shared" si="17"/>
        <v>2.5071925879771357</v>
      </c>
      <c r="P39" s="241">
        <f t="shared" si="18"/>
        <v>2.5658256992637396</v>
      </c>
      <c r="Q39" s="55">
        <f>(P39-O39)/O39</f>
        <v>2.3385962278195189E-2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612818.17999999982</v>
      </c>
      <c r="D40" s="226">
        <f>D28+D29+D30+D33+D37+D38+D39</f>
        <v>588208.88000000024</v>
      </c>
      <c r="E40" s="222">
        <f>C40/$C$40</f>
        <v>1</v>
      </c>
      <c r="F40" s="223">
        <f>D40/$D$40</f>
        <v>1</v>
      </c>
      <c r="G40" s="55">
        <f t="shared" si="19"/>
        <v>-4.0157588014114703E-2</v>
      </c>
      <c r="H40" s="1"/>
      <c r="I40" s="213">
        <f>I28+I29+I30+I33+I37+I38+I39</f>
        <v>167155.30200000005</v>
      </c>
      <c r="J40" s="226">
        <f>J28+J29+J30+J33+J37+J38+J39</f>
        <v>161176.93200000003</v>
      </c>
      <c r="K40" s="222">
        <f>K28+K29+K30+K33+K37+K38+K39</f>
        <v>0.99999999999999989</v>
      </c>
      <c r="L40" s="223">
        <f>L28+L29+L30+L33+L37+L38+L39</f>
        <v>1</v>
      </c>
      <c r="M40" s="55">
        <f t="shared" si="22"/>
        <v>-3.5765362680509068E-2</v>
      </c>
      <c r="N40" s="1"/>
      <c r="O40" s="24">
        <f t="shared" si="17"/>
        <v>2.7276492025742467</v>
      </c>
      <c r="P40" s="242">
        <f t="shared" si="18"/>
        <v>2.740130886837342</v>
      </c>
      <c r="Q40" s="55">
        <f>(P40-O40)/O40</f>
        <v>4.5759858897234818E-3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28" t="s">
        <v>15</v>
      </c>
      <c r="B44" s="311"/>
      <c r="C44" s="347" t="s">
        <v>1</v>
      </c>
      <c r="D44" s="345"/>
      <c r="E44" s="340" t="s">
        <v>105</v>
      </c>
      <c r="F44" s="340"/>
      <c r="G44" s="130" t="s">
        <v>0</v>
      </c>
      <c r="I44" s="341">
        <v>1000</v>
      </c>
      <c r="J44" s="345"/>
      <c r="K44" s="340" t="s">
        <v>105</v>
      </c>
      <c r="L44" s="340"/>
      <c r="M44" s="130" t="s">
        <v>0</v>
      </c>
      <c r="O44" s="339" t="s">
        <v>22</v>
      </c>
      <c r="P44" s="340"/>
      <c r="Q44" s="130" t="s">
        <v>0</v>
      </c>
    </row>
    <row r="45" spans="1:17" ht="15" customHeight="1" x14ac:dyDescent="0.25">
      <c r="A45" s="346"/>
      <c r="B45" s="312"/>
      <c r="C45" s="348" t="str">
        <f>C5</f>
        <v>jan-maio</v>
      </c>
      <c r="D45" s="338"/>
      <c r="E45" s="342" t="str">
        <f>C25</f>
        <v>jan-maio</v>
      </c>
      <c r="F45" s="342"/>
      <c r="G45" s="131" t="str">
        <f>G25</f>
        <v>2023 /2022</v>
      </c>
      <c r="I45" s="337" t="str">
        <f>C5</f>
        <v>jan-maio</v>
      </c>
      <c r="J45" s="338"/>
      <c r="K45" s="349" t="str">
        <f>C25</f>
        <v>jan-maio</v>
      </c>
      <c r="L45" s="344"/>
      <c r="M45" s="131" t="str">
        <f>G45</f>
        <v>2023 /2022</v>
      </c>
      <c r="O45" s="337" t="str">
        <f>C5</f>
        <v>jan-maio</v>
      </c>
      <c r="P45" s="338"/>
      <c r="Q45" s="131" t="str">
        <f>Q25</f>
        <v>2023 /2022</v>
      </c>
    </row>
    <row r="46" spans="1:17" ht="15.75" customHeight="1" x14ac:dyDescent="0.25">
      <c r="A46" s="346"/>
      <c r="B46" s="312"/>
      <c r="C46" s="139">
        <f>C6</f>
        <v>2022</v>
      </c>
      <c r="D46" s="137">
        <f>D6</f>
        <v>2023</v>
      </c>
      <c r="E46" s="68">
        <f>C26</f>
        <v>2022</v>
      </c>
      <c r="F46" s="137">
        <f>D26</f>
        <v>2023</v>
      </c>
      <c r="G46" s="131" t="s">
        <v>1</v>
      </c>
      <c r="I46" s="16">
        <f>C6</f>
        <v>2022</v>
      </c>
      <c r="J46" s="138">
        <f>D6</f>
        <v>2023</v>
      </c>
      <c r="K46" s="136">
        <f>C26</f>
        <v>2022</v>
      </c>
      <c r="L46" s="137">
        <f>D26</f>
        <v>2023</v>
      </c>
      <c r="M46" s="260">
        <v>1000</v>
      </c>
      <c r="O46" s="16">
        <f>O26</f>
        <v>2022</v>
      </c>
      <c r="P46" s="138">
        <f>P26</f>
        <v>2023</v>
      </c>
      <c r="Q46" s="131"/>
    </row>
    <row r="47" spans="1:17" s="270" customFormat="1" ht="15.75" customHeight="1" x14ac:dyDescent="0.25">
      <c r="A47" s="23" t="s">
        <v>115</v>
      </c>
      <c r="B47" s="15"/>
      <c r="C47" s="78">
        <f>C48+C49</f>
        <v>344031.7099999999</v>
      </c>
      <c r="D47" s="210">
        <f>D48+D49</f>
        <v>352527.0400000001</v>
      </c>
      <c r="E47" s="216">
        <f>C47/$C$60</f>
        <v>0.49843275457247055</v>
      </c>
      <c r="F47" s="217">
        <f>D47/$D$60</f>
        <v>0.5091349128293573</v>
      </c>
      <c r="G47" s="53">
        <f>(D47-C47)/C47</f>
        <v>2.4693450496177209E-2</v>
      </c>
      <c r="H47"/>
      <c r="I47" s="78">
        <f>I48+I49</f>
        <v>109144.5799999999</v>
      </c>
      <c r="J47" s="210">
        <f>J48+J49</f>
        <v>115942.96400000001</v>
      </c>
      <c r="K47" s="216">
        <f>I47/$I$60</f>
        <v>0.56145587908708772</v>
      </c>
      <c r="L47" s="217">
        <f>J47/$J$60</f>
        <v>0.578530628549076</v>
      </c>
      <c r="M47" s="53">
        <f>(J47-I47)/I47</f>
        <v>6.2287875403433807E-2</v>
      </c>
      <c r="N47"/>
      <c r="O47" s="63">
        <f t="shared" ref="O47" si="26">(I47/C47)*10</f>
        <v>3.1725151149584416</v>
      </c>
      <c r="P47" s="237">
        <f t="shared" ref="P47" si="27">(J47/D47)*10</f>
        <v>3.2889098095851024</v>
      </c>
      <c r="Q47" s="53">
        <f>(P47-O47)/O47</f>
        <v>3.6688460230767238E-2</v>
      </c>
    </row>
    <row r="48" spans="1:17" ht="20.100000000000001" customHeight="1" x14ac:dyDescent="0.25">
      <c r="A48" s="8" t="s">
        <v>4</v>
      </c>
      <c r="C48" s="19">
        <v>168677.13999999984</v>
      </c>
      <c r="D48" s="140">
        <v>170997.53999999992</v>
      </c>
      <c r="E48" s="214">
        <f>C48/$C$60</f>
        <v>0.24437925074873534</v>
      </c>
      <c r="F48" s="215">
        <f>D48/$D$60</f>
        <v>0.2469620986291845</v>
      </c>
      <c r="G48" s="52">
        <f>(D48-C48)/C48</f>
        <v>1.3756458047605525E-2</v>
      </c>
      <c r="I48" s="19">
        <v>63412.967999999979</v>
      </c>
      <c r="J48" s="140">
        <v>67115.238000000027</v>
      </c>
      <c r="K48" s="214">
        <f>I48/$I$60</f>
        <v>0.32620569609559524</v>
      </c>
      <c r="L48" s="215">
        <f>J48/$J$60</f>
        <v>0.33489070389265568</v>
      </c>
      <c r="M48" s="52">
        <f>(J48-I48)/I48</f>
        <v>5.8383483958676229E-2</v>
      </c>
      <c r="O48" s="27">
        <f t="shared" ref="O48:O60" si="28">(I48/C48)*10</f>
        <v>3.7594286931827297</v>
      </c>
      <c r="P48" s="143">
        <f t="shared" ref="P48:P60" si="29">(J48/D48)*10</f>
        <v>3.9249241831198307</v>
      </c>
      <c r="Q48" s="52">
        <f>(P48-O48)/O48</f>
        <v>4.4021446725989823E-2</v>
      </c>
    </row>
    <row r="49" spans="1:17" ht="20.100000000000001" customHeight="1" x14ac:dyDescent="0.25">
      <c r="A49" s="8" t="s">
        <v>5</v>
      </c>
      <c r="C49" s="19">
        <v>175354.57000000007</v>
      </c>
      <c r="D49" s="140">
        <v>181529.50000000017</v>
      </c>
      <c r="E49" s="214">
        <f>C49/$C$60</f>
        <v>0.25405350382373521</v>
      </c>
      <c r="F49" s="215">
        <f>D49/$D$60</f>
        <v>0.2621728142001728</v>
      </c>
      <c r="G49" s="52">
        <f>(D49-C49)/C49</f>
        <v>3.5213966764596483E-2</v>
      </c>
      <c r="I49" s="19">
        <v>45731.611999999928</v>
      </c>
      <c r="J49" s="140">
        <v>48827.725999999973</v>
      </c>
      <c r="K49" s="214">
        <f>I49/$I$60</f>
        <v>0.2352501829914925</v>
      </c>
      <c r="L49" s="215">
        <f>J49/$J$60</f>
        <v>0.2436399246564202</v>
      </c>
      <c r="M49" s="52">
        <f>(J49-I49)/I49</f>
        <v>6.7701833908676776E-2</v>
      </c>
      <c r="O49" s="27">
        <f t="shared" si="28"/>
        <v>2.6079509647224999</v>
      </c>
      <c r="P49" s="143">
        <f t="shared" si="29"/>
        <v>2.6897956530481233</v>
      </c>
      <c r="Q49" s="52">
        <f>(P49-O49)/O49</f>
        <v>3.1382755823529118E-2</v>
      </c>
    </row>
    <row r="50" spans="1:17" ht="20.100000000000001" customHeight="1" x14ac:dyDescent="0.25">
      <c r="A50" s="23" t="s">
        <v>38</v>
      </c>
      <c r="B50" s="15"/>
      <c r="C50" s="78">
        <f>C51+C52</f>
        <v>280634.54000000027</v>
      </c>
      <c r="D50" s="210">
        <f>D51+D52</f>
        <v>277808.81000000006</v>
      </c>
      <c r="E50" s="216">
        <f>C50/$C$60</f>
        <v>0.40658300596877639</v>
      </c>
      <c r="F50" s="217">
        <f>D50/$D$60</f>
        <v>0.40122358915383477</v>
      </c>
      <c r="G50" s="53">
        <f>(D50-C50)/C50</f>
        <v>-1.0069074177398874E-2</v>
      </c>
      <c r="I50" s="78">
        <f>I51+I52</f>
        <v>36201.492000000027</v>
      </c>
      <c r="J50" s="210">
        <f>J51+J52</f>
        <v>37515.681000000011</v>
      </c>
      <c r="K50" s="216">
        <f>I50/$I$60</f>
        <v>0.18622583471505602</v>
      </c>
      <c r="L50" s="217">
        <f>J50/$J$60</f>
        <v>0.18719523600739266</v>
      </c>
      <c r="M50" s="53">
        <f>(J50-I50)/I50</f>
        <v>3.6302067329158229E-2</v>
      </c>
      <c r="O50" s="63">
        <f t="shared" si="28"/>
        <v>1.2899870415095729</v>
      </c>
      <c r="P50" s="237">
        <f t="shared" si="29"/>
        <v>1.3504136531883206</v>
      </c>
      <c r="Q50" s="53">
        <f>(P50-O50)/O50</f>
        <v>4.6842805186659175E-2</v>
      </c>
    </row>
    <row r="51" spans="1:17" ht="20.100000000000001" customHeight="1" x14ac:dyDescent="0.25">
      <c r="A51" s="8"/>
      <c r="B51" t="s">
        <v>6</v>
      </c>
      <c r="C51" s="31">
        <v>272687.65000000026</v>
      </c>
      <c r="D51" s="141">
        <v>269734.99000000005</v>
      </c>
      <c r="E51" s="214">
        <f t="shared" ref="E51:E57" si="30">C51/$C$60</f>
        <v>0.39506956067332838</v>
      </c>
      <c r="F51" s="215">
        <f t="shared" ref="F51:F57" si="31">D51/$D$60</f>
        <v>0.38956302648635843</v>
      </c>
      <c r="G51" s="52">
        <f t="shared" ref="G51:G59" si="32">(D51-C51)/C51</f>
        <v>-1.0827993126935541E-2</v>
      </c>
      <c r="I51" s="31">
        <v>34356.865000000027</v>
      </c>
      <c r="J51" s="141">
        <v>35726.530000000013</v>
      </c>
      <c r="K51" s="214">
        <f t="shared" ref="K51:K58" si="33">I51/$I$60</f>
        <v>0.17673680031799499</v>
      </c>
      <c r="L51" s="215">
        <f t="shared" ref="L51:L58" si="34">J51/$J$60</f>
        <v>0.17826775462439812</v>
      </c>
      <c r="M51" s="52">
        <f t="shared" ref="M51:M58" si="35">(J51-I51)/I51</f>
        <v>3.9865831763171211E-2</v>
      </c>
      <c r="O51" s="27">
        <f t="shared" si="28"/>
        <v>1.2599347641889904</v>
      </c>
      <c r="P51" s="143">
        <f t="shared" si="29"/>
        <v>1.3245048408439708</v>
      </c>
      <c r="Q51" s="52">
        <f t="shared" ref="Q51:Q58" si="36">(P51-O51)/O51</f>
        <v>5.124874595911607E-2</v>
      </c>
    </row>
    <row r="52" spans="1:17" ht="20.100000000000001" customHeight="1" x14ac:dyDescent="0.25">
      <c r="A52" s="8"/>
      <c r="B52" t="s">
        <v>39</v>
      </c>
      <c r="C52" s="31">
        <v>7946.8900000000067</v>
      </c>
      <c r="D52" s="141">
        <v>8073.82</v>
      </c>
      <c r="E52" s="218">
        <f t="shared" si="30"/>
        <v>1.1513445295447984E-2</v>
      </c>
      <c r="F52" s="219">
        <f t="shared" si="31"/>
        <v>1.1660562667476289E-2</v>
      </c>
      <c r="G52" s="52">
        <f t="shared" si="32"/>
        <v>1.5972286013773051E-2</v>
      </c>
      <c r="I52" s="31">
        <v>1844.6269999999997</v>
      </c>
      <c r="J52" s="141">
        <v>1789.1509999999998</v>
      </c>
      <c r="K52" s="218">
        <f t="shared" si="33"/>
        <v>9.4890343970610198E-3</v>
      </c>
      <c r="L52" s="219">
        <f t="shared" si="34"/>
        <v>8.927481382994552E-3</v>
      </c>
      <c r="M52" s="52">
        <f t="shared" si="35"/>
        <v>-3.0074372759370808E-2</v>
      </c>
      <c r="O52" s="27">
        <f t="shared" si="28"/>
        <v>2.3211935738383169</v>
      </c>
      <c r="P52" s="143">
        <f t="shared" si="29"/>
        <v>2.215990695854007</v>
      </c>
      <c r="Q52" s="52">
        <f t="shared" si="36"/>
        <v>-4.5322750833893984E-2</v>
      </c>
    </row>
    <row r="53" spans="1:17" ht="20.100000000000001" customHeight="1" x14ac:dyDescent="0.25">
      <c r="A53" s="23" t="s">
        <v>130</v>
      </c>
      <c r="B53" s="15"/>
      <c r="C53" s="78">
        <f>SUM(C54:C56)</f>
        <v>51200.689999999995</v>
      </c>
      <c r="D53" s="210">
        <f>SUM(D54:D56)</f>
        <v>50820.420000000006</v>
      </c>
      <c r="E53" s="216">
        <f>C53/$C$60</f>
        <v>7.4179502095057318E-2</v>
      </c>
      <c r="F53" s="217">
        <f>D53/$D$60</f>
        <v>7.3397065106413736E-2</v>
      </c>
      <c r="G53" s="53">
        <f>(D53-C53)/C53</f>
        <v>-7.4270483464185652E-3</v>
      </c>
      <c r="I53" s="78">
        <f>SUM(I54:I56)</f>
        <v>43439.413</v>
      </c>
      <c r="J53" s="210">
        <f>SUM(J54:J56)</f>
        <v>42211.146000000008</v>
      </c>
      <c r="K53" s="216">
        <f t="shared" si="33"/>
        <v>0.22345877196047748</v>
      </c>
      <c r="L53" s="217">
        <f t="shared" si="34"/>
        <v>0.21062460355211218</v>
      </c>
      <c r="M53" s="53">
        <f t="shared" si="35"/>
        <v>-2.8275405102734526E-2</v>
      </c>
      <c r="O53" s="63">
        <f t="shared" si="28"/>
        <v>8.4841460144384779</v>
      </c>
      <c r="P53" s="237">
        <f t="shared" si="29"/>
        <v>8.3059419815892905</v>
      </c>
      <c r="Q53" s="53">
        <f t="shared" si="36"/>
        <v>-2.1004357132222436E-2</v>
      </c>
    </row>
    <row r="54" spans="1:17" ht="20.100000000000001" customHeight="1" x14ac:dyDescent="0.25">
      <c r="A54" s="8"/>
      <c r="B54" s="3" t="s">
        <v>7</v>
      </c>
      <c r="C54" s="31">
        <v>46945.909999999996</v>
      </c>
      <c r="D54" s="141">
        <v>46305.9</v>
      </c>
      <c r="E54" s="214">
        <f>C54/$C$60</f>
        <v>6.8015181615704245E-2</v>
      </c>
      <c r="F54" s="215">
        <f>D54/$D$60</f>
        <v>6.6876998598419377E-2</v>
      </c>
      <c r="G54" s="52">
        <f>(D54-C54)/C54</f>
        <v>-1.3632923507074308E-2</v>
      </c>
      <c r="I54" s="31">
        <v>39297.553</v>
      </c>
      <c r="J54" s="141">
        <v>37514.707000000009</v>
      </c>
      <c r="K54" s="214">
        <f t="shared" si="33"/>
        <v>0.20215243089108448</v>
      </c>
      <c r="L54" s="215">
        <f t="shared" si="34"/>
        <v>0.18719037595540877</v>
      </c>
      <c r="M54" s="52">
        <f t="shared" si="35"/>
        <v>-4.5367862981188431E-2</v>
      </c>
      <c r="O54" s="27">
        <f t="shared" si="28"/>
        <v>8.3708150507680017</v>
      </c>
      <c r="P54" s="143">
        <f t="shared" si="29"/>
        <v>8.1014961376412096</v>
      </c>
      <c r="Q54" s="52">
        <f t="shared" si="36"/>
        <v>-3.2173559144886704E-2</v>
      </c>
    </row>
    <row r="55" spans="1:17" ht="20.100000000000001" customHeight="1" x14ac:dyDescent="0.25">
      <c r="A55" s="8"/>
      <c r="B55" s="3" t="s">
        <v>8</v>
      </c>
      <c r="C55" s="31">
        <v>3703.239999999998</v>
      </c>
      <c r="D55" s="141">
        <v>3882.9500000000012</v>
      </c>
      <c r="E55" s="214">
        <f t="shared" si="30"/>
        <v>5.3652499475788304E-3</v>
      </c>
      <c r="F55" s="215">
        <f t="shared" si="31"/>
        <v>5.6079255928020528E-3</v>
      </c>
      <c r="G55" s="52">
        <f t="shared" si="32"/>
        <v>4.8527775677515719E-2</v>
      </c>
      <c r="I55" s="31">
        <v>3802.17</v>
      </c>
      <c r="J55" s="141">
        <v>4283.061999999999</v>
      </c>
      <c r="K55" s="214">
        <f t="shared" si="33"/>
        <v>1.9558925416072463E-2</v>
      </c>
      <c r="L55" s="215">
        <f t="shared" si="34"/>
        <v>2.1371564651173326E-2</v>
      </c>
      <c r="M55" s="52">
        <f t="shared" si="35"/>
        <v>0.1264783005494228</v>
      </c>
      <c r="O55" s="27">
        <f t="shared" si="28"/>
        <v>10.267144446484707</v>
      </c>
      <c r="P55" s="143">
        <f t="shared" si="29"/>
        <v>11.030433047038972</v>
      </c>
      <c r="Q55" s="52">
        <f t="shared" si="36"/>
        <v>7.4342832569731884E-2</v>
      </c>
    </row>
    <row r="56" spans="1:17" ht="20.100000000000001" customHeight="1" x14ac:dyDescent="0.25">
      <c r="A56" s="32"/>
      <c r="B56" s="33" t="s">
        <v>9</v>
      </c>
      <c r="C56" s="211">
        <v>551.54000000000008</v>
      </c>
      <c r="D56" s="212">
        <v>631.56999999999994</v>
      </c>
      <c r="E56" s="218">
        <f t="shared" si="30"/>
        <v>7.9907053177423828E-4</v>
      </c>
      <c r="F56" s="219">
        <f t="shared" si="31"/>
        <v>9.1214091519231275E-4</v>
      </c>
      <c r="G56" s="52">
        <f t="shared" si="32"/>
        <v>0.14510280306052117</v>
      </c>
      <c r="I56" s="211">
        <v>339.68999999999994</v>
      </c>
      <c r="J56" s="212">
        <v>413.37700000000007</v>
      </c>
      <c r="K56" s="218">
        <f t="shared" si="33"/>
        <v>1.7474156533205127E-3</v>
      </c>
      <c r="L56" s="219">
        <f t="shared" si="34"/>
        <v>2.0626629455301089E-3</v>
      </c>
      <c r="M56" s="52">
        <f t="shared" si="35"/>
        <v>0.21692425446730884</v>
      </c>
      <c r="O56" s="27">
        <f t="shared" si="28"/>
        <v>6.1589367951553804</v>
      </c>
      <c r="P56" s="143">
        <f t="shared" si="29"/>
        <v>6.545228557404565</v>
      </c>
      <c r="Q56" s="52">
        <f t="shared" si="36"/>
        <v>6.2720527113225399E-2</v>
      </c>
    </row>
    <row r="57" spans="1:17" ht="20.100000000000001" customHeight="1" x14ac:dyDescent="0.25">
      <c r="A57" s="8" t="s">
        <v>131</v>
      </c>
      <c r="B57" s="3"/>
      <c r="C57" s="19">
        <v>1282.7400000000005</v>
      </c>
      <c r="D57" s="140">
        <v>507.08</v>
      </c>
      <c r="E57" s="214">
        <f t="shared" si="30"/>
        <v>1.8584322695146076E-3</v>
      </c>
      <c r="F57" s="215">
        <f t="shared" si="31"/>
        <v>7.3234703243617966E-4</v>
      </c>
      <c r="G57" s="54">
        <f t="shared" si="32"/>
        <v>-0.60468996055319102</v>
      </c>
      <c r="I57" s="19">
        <v>966.952</v>
      </c>
      <c r="J57" s="140">
        <v>702.06500000000005</v>
      </c>
      <c r="K57" s="214">
        <f t="shared" si="33"/>
        <v>4.9741442515516404E-3</v>
      </c>
      <c r="L57" s="215">
        <f t="shared" si="34"/>
        <v>3.5031544107524027E-3</v>
      </c>
      <c r="M57" s="54">
        <f t="shared" si="35"/>
        <v>-0.27394017490009842</v>
      </c>
      <c r="O57" s="238">
        <f t="shared" si="28"/>
        <v>7.5381760918034804</v>
      </c>
      <c r="P57" s="239">
        <f t="shared" si="29"/>
        <v>13.84525124240751</v>
      </c>
      <c r="Q57" s="54">
        <f t="shared" si="36"/>
        <v>0.83668450747149981</v>
      </c>
    </row>
    <row r="58" spans="1:17" ht="20.100000000000001" customHeight="1" x14ac:dyDescent="0.25">
      <c r="A58" s="8" t="s">
        <v>10</v>
      </c>
      <c r="C58" s="19">
        <v>6519.8100000000013</v>
      </c>
      <c r="D58" s="140">
        <v>4743.9999999999982</v>
      </c>
      <c r="E58" s="214">
        <f>C58/$C$60</f>
        <v>9.44589339624868E-3</v>
      </c>
      <c r="F58" s="215">
        <f>D58/$D$60</f>
        <v>6.8514915237777767E-3</v>
      </c>
      <c r="G58" s="52">
        <f t="shared" si="32"/>
        <v>-0.2723714341368848</v>
      </c>
      <c r="I58" s="19">
        <v>3263.9540000000002</v>
      </c>
      <c r="J58" s="140">
        <v>2735.3900000000012</v>
      </c>
      <c r="K58" s="214">
        <f t="shared" si="33"/>
        <v>1.6790262625682541E-2</v>
      </c>
      <c r="L58" s="215">
        <f t="shared" si="34"/>
        <v>1.3649011905775131E-2</v>
      </c>
      <c r="M58" s="52">
        <f t="shared" si="35"/>
        <v>-0.16193978223957781</v>
      </c>
      <c r="O58" s="27">
        <f t="shared" si="28"/>
        <v>5.0062103036744929</v>
      </c>
      <c r="P58" s="143">
        <f t="shared" si="29"/>
        <v>5.7659991568296842</v>
      </c>
      <c r="Q58" s="52">
        <f t="shared" si="36"/>
        <v>0.15176926398747495</v>
      </c>
    </row>
    <row r="59" spans="1:17" ht="20.100000000000001" customHeight="1" thickBot="1" x14ac:dyDescent="0.3">
      <c r="A59" s="8" t="s">
        <v>11</v>
      </c>
      <c r="B59" s="10"/>
      <c r="C59" s="21">
        <v>6557.44</v>
      </c>
      <c r="D59" s="142">
        <v>5996.6299999999992</v>
      </c>
      <c r="E59" s="220">
        <f>C59/$C$60</f>
        <v>9.500411697932443E-3</v>
      </c>
      <c r="F59" s="221">
        <f>D59/$D$60</f>
        <v>8.6605943541803419E-3</v>
      </c>
      <c r="G59" s="55">
        <f t="shared" si="32"/>
        <v>-8.5522703982041842E-2</v>
      </c>
      <c r="I59" s="21">
        <v>1379.2580000000007</v>
      </c>
      <c r="J59" s="142">
        <v>1302.1329999999998</v>
      </c>
      <c r="K59" s="220">
        <f>I59/$I$60</f>
        <v>7.0951073601446778E-3</v>
      </c>
      <c r="L59" s="221">
        <f>J59/$J$60</f>
        <v>6.4973655748915803E-3</v>
      </c>
      <c r="M59" s="55">
        <f>(J59-I59)/I59</f>
        <v>-5.5917747078502257E-2</v>
      </c>
      <c r="O59" s="240">
        <f t="shared" si="28"/>
        <v>2.1033482578567257</v>
      </c>
      <c r="P59" s="241">
        <f t="shared" si="29"/>
        <v>2.1714412928594893</v>
      </c>
      <c r="Q59" s="55">
        <f>(P59-O59)/O59</f>
        <v>3.2373637959578372E-2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690226.93000000017</v>
      </c>
      <c r="D60" s="226">
        <f>D48+D49+D50+D53+D57+D58+D59</f>
        <v>692403.9800000001</v>
      </c>
      <c r="E60" s="222">
        <f>E48+E49+E50+E53+E57+E58+E59</f>
        <v>1</v>
      </c>
      <c r="F60" s="223">
        <f>F48+F49+F50+F53+F57+F58+F59</f>
        <v>1.0000000000000002</v>
      </c>
      <c r="G60" s="55">
        <f>(D60-C60)/C60</f>
        <v>3.154107591832051E-3</v>
      </c>
      <c r="H60" s="1"/>
      <c r="I60" s="213">
        <f>I48+I49+I50+I53+I57+I58+I59</f>
        <v>194395.64899999992</v>
      </c>
      <c r="J60" s="226">
        <f>J48+J49+J50+J53+J57+J58+J59</f>
        <v>200409.37900000004</v>
      </c>
      <c r="K60" s="222">
        <f>K48+K49+K50+K53+K57+K58+K59</f>
        <v>1</v>
      </c>
      <c r="L60" s="223">
        <f>L48+L49+L50+L53+L57+L58+L59</f>
        <v>0.99999999999999989</v>
      </c>
      <c r="M60" s="55">
        <f>(J60-I60)/I60</f>
        <v>3.0935517491958522E-2</v>
      </c>
      <c r="N60" s="1"/>
      <c r="O60" s="24">
        <f t="shared" si="28"/>
        <v>2.8164019766658459</v>
      </c>
      <c r="P60" s="242">
        <f t="shared" si="29"/>
        <v>2.8943995815853052</v>
      </c>
      <c r="Q60" s="55">
        <f>(P60-O60)/O60</f>
        <v>2.7694059855687059E-2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O45:P45"/>
    <mergeCell ref="O4:P4"/>
    <mergeCell ref="O5:P5"/>
    <mergeCell ref="O24:P24"/>
    <mergeCell ref="O25:P25"/>
    <mergeCell ref="O44:P4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281B-D85F-4DCE-AC45-E54A65ECDDBC}">
  <sheetPr>
    <pageSetUpPr fitToPage="1"/>
  </sheetPr>
  <dimension ref="A1:T69"/>
  <sheetViews>
    <sheetView showGridLines="0" workbookViewId="0">
      <selection activeCell="J50" sqref="J50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160</v>
      </c>
    </row>
    <row r="3" spans="1:20" ht="8.25" customHeight="1" thickBot="1" x14ac:dyDescent="0.3">
      <c r="Q3" s="10"/>
    </row>
    <row r="4" spans="1:20" x14ac:dyDescent="0.25">
      <c r="A4" s="328" t="s">
        <v>3</v>
      </c>
      <c r="B4" s="311"/>
      <c r="C4" s="347" t="s">
        <v>1</v>
      </c>
      <c r="D4" s="345"/>
      <c r="E4" s="340" t="s">
        <v>104</v>
      </c>
      <c r="F4" s="340"/>
      <c r="G4" s="130" t="s">
        <v>0</v>
      </c>
      <c r="I4" s="341">
        <v>1000</v>
      </c>
      <c r="J4" s="340"/>
      <c r="K4" s="350" t="s">
        <v>104</v>
      </c>
      <c r="L4" s="351"/>
      <c r="M4" s="130" t="s">
        <v>0</v>
      </c>
      <c r="O4" s="339" t="s">
        <v>22</v>
      </c>
      <c r="P4" s="340"/>
      <c r="Q4" s="130" t="s">
        <v>0</v>
      </c>
    </row>
    <row r="5" spans="1:20" x14ac:dyDescent="0.25">
      <c r="A5" s="346"/>
      <c r="B5" s="312"/>
      <c r="C5" s="348" t="s">
        <v>77</v>
      </c>
      <c r="D5" s="338"/>
      <c r="E5" s="342" t="str">
        <f>C5</f>
        <v>maio</v>
      </c>
      <c r="F5" s="342"/>
      <c r="G5" s="131" t="s">
        <v>149</v>
      </c>
      <c r="I5" s="337" t="str">
        <f>C5</f>
        <v>maio</v>
      </c>
      <c r="J5" s="342"/>
      <c r="K5" s="343" t="str">
        <f>C5</f>
        <v>maio</v>
      </c>
      <c r="L5" s="344"/>
      <c r="M5" s="131" t="str">
        <f>G5</f>
        <v>2023 /2022</v>
      </c>
      <c r="O5" s="337" t="str">
        <f>C5</f>
        <v>maio</v>
      </c>
      <c r="P5" s="338"/>
      <c r="Q5" s="131" t="str">
        <f>G5</f>
        <v>2023 /2022</v>
      </c>
    </row>
    <row r="6" spans="1:20" ht="19.5" customHeight="1" x14ac:dyDescent="0.25">
      <c r="A6" s="346"/>
      <c r="B6" s="312"/>
      <c r="C6" s="139">
        <v>2022</v>
      </c>
      <c r="D6" s="137">
        <v>2023</v>
      </c>
      <c r="E6" s="68">
        <f>C6</f>
        <v>2022</v>
      </c>
      <c r="F6" s="137">
        <f>D6</f>
        <v>2023</v>
      </c>
      <c r="G6" s="131" t="s">
        <v>1</v>
      </c>
      <c r="I6" s="16">
        <f>C6</f>
        <v>2022</v>
      </c>
      <c r="J6" s="138">
        <f>D6</f>
        <v>2023</v>
      </c>
      <c r="K6" s="136">
        <f>E6</f>
        <v>2022</v>
      </c>
      <c r="L6" s="137">
        <f>D6</f>
        <v>2023</v>
      </c>
      <c r="M6" s="260">
        <v>1000</v>
      </c>
      <c r="O6" s="16">
        <f>C6</f>
        <v>2022</v>
      </c>
      <c r="P6" s="138">
        <f>D6</f>
        <v>2023</v>
      </c>
      <c r="Q6" s="131"/>
    </row>
    <row r="7" spans="1:20" ht="19.5" customHeight="1" x14ac:dyDescent="0.25">
      <c r="A7" s="23" t="s">
        <v>115</v>
      </c>
      <c r="B7" s="15"/>
      <c r="C7" s="78">
        <f>C8+C9</f>
        <v>132827.34999999998</v>
      </c>
      <c r="D7" s="210">
        <f>D8+D9</f>
        <v>135826.49999999994</v>
      </c>
      <c r="E7" s="216">
        <f t="shared" ref="E7:E19" si="0">C7/$C$20</f>
        <v>0.47716946607720118</v>
      </c>
      <c r="F7" s="217">
        <f t="shared" ref="F7:F19" si="1">D7/$D$20</f>
        <v>0.48214469221617778</v>
      </c>
      <c r="G7" s="53">
        <f>(D7-C7)/C7</f>
        <v>2.2579310661546479E-2</v>
      </c>
      <c r="I7" s="224">
        <f>I8+I9</f>
        <v>38146.923999999999</v>
      </c>
      <c r="J7" s="225">
        <f>J8+J9</f>
        <v>41138.11</v>
      </c>
      <c r="K7" s="229">
        <f t="shared" ref="K7:K19" si="2">I7/$I$20</f>
        <v>0.49548319930373752</v>
      </c>
      <c r="L7" s="230">
        <f t="shared" ref="L7:L19" si="3">J7/$J$20</f>
        <v>0.50922113228131638</v>
      </c>
      <c r="M7" s="53">
        <f>(J7-I7)/I7</f>
        <v>7.8412246292781082E-2</v>
      </c>
      <c r="O7" s="63">
        <f t="shared" ref="O7:P20" si="4">(I7/C7)*10</f>
        <v>2.8719178693243523</v>
      </c>
      <c r="P7" s="237">
        <f t="shared" si="4"/>
        <v>3.0287248806381681</v>
      </c>
      <c r="Q7" s="53">
        <f>(P7-O7)/O7</f>
        <v>5.4600102944693973E-2</v>
      </c>
    </row>
    <row r="8" spans="1:20" ht="20.100000000000001" customHeight="1" x14ac:dyDescent="0.25">
      <c r="A8" s="8" t="s">
        <v>4</v>
      </c>
      <c r="C8" s="19">
        <v>68141.150000000009</v>
      </c>
      <c r="D8" s="140">
        <v>70571.010000000009</v>
      </c>
      <c r="E8" s="214">
        <f t="shared" si="0"/>
        <v>0.24479052065245965</v>
      </c>
      <c r="F8" s="215">
        <f t="shared" si="1"/>
        <v>0.25050662349272657</v>
      </c>
      <c r="G8" s="52">
        <f>(D8-C8)/C8</f>
        <v>3.5659216200489723E-2</v>
      </c>
      <c r="I8" s="19">
        <v>21830.662</v>
      </c>
      <c r="J8" s="140">
        <v>24039.375999999997</v>
      </c>
      <c r="K8" s="227">
        <f t="shared" si="2"/>
        <v>0.28355435029777315</v>
      </c>
      <c r="L8" s="228">
        <f t="shared" si="3"/>
        <v>0.29756734731022644</v>
      </c>
      <c r="M8" s="52">
        <f>(J8-I8)/I8</f>
        <v>0.10117485214145115</v>
      </c>
      <c r="O8" s="27">
        <f t="shared" si="4"/>
        <v>3.2037413515915123</v>
      </c>
      <c r="P8" s="143">
        <f t="shared" si="4"/>
        <v>3.406409515748746</v>
      </c>
      <c r="Q8" s="52">
        <f>(P8-O8)/O8</f>
        <v>6.3259839642346549E-2</v>
      </c>
      <c r="R8" s="119"/>
      <c r="S8" s="296"/>
      <c r="T8" s="2"/>
    </row>
    <row r="9" spans="1:20" ht="20.100000000000001" customHeight="1" x14ac:dyDescent="0.25">
      <c r="A9" s="8" t="s">
        <v>5</v>
      </c>
      <c r="C9" s="19">
        <v>64686.199999999961</v>
      </c>
      <c r="D9" s="140">
        <v>65255.489999999947</v>
      </c>
      <c r="E9" s="214">
        <f t="shared" si="0"/>
        <v>0.2323789454247415</v>
      </c>
      <c r="F9" s="215">
        <f t="shared" si="1"/>
        <v>0.2316380687234513</v>
      </c>
      <c r="G9" s="52">
        <f>(D9-C9)/C9</f>
        <v>8.8007952237105693E-3</v>
      </c>
      <c r="I9" s="19">
        <v>16316.262000000001</v>
      </c>
      <c r="J9" s="140">
        <v>17098.734000000004</v>
      </c>
      <c r="K9" s="227">
        <f t="shared" si="2"/>
        <v>0.2119288490059644</v>
      </c>
      <c r="L9" s="228">
        <f t="shared" si="3"/>
        <v>0.21165378497108991</v>
      </c>
      <c r="M9" s="52">
        <f>(J9-I9)/I9</f>
        <v>4.7956572406106457E-2</v>
      </c>
      <c r="O9" s="27">
        <f t="shared" si="4"/>
        <v>2.5223713867872917</v>
      </c>
      <c r="P9" s="143">
        <f t="shared" si="4"/>
        <v>2.6202751676525637</v>
      </c>
      <c r="Q9" s="52">
        <f t="shared" ref="Q9:Q20" si="5">(P9-O9)/O9</f>
        <v>3.881418151907072E-2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94949.76999999996</v>
      </c>
      <c r="D10" s="210">
        <f>D11+D12</f>
        <v>96441.810000000041</v>
      </c>
      <c r="E10" s="216">
        <f t="shared" si="0"/>
        <v>0.34109790683208724</v>
      </c>
      <c r="F10" s="217">
        <f t="shared" si="1"/>
        <v>0.34234046227519033</v>
      </c>
      <c r="G10" s="53">
        <f>(D10-C10)/C10</f>
        <v>1.5713992777445184E-2</v>
      </c>
      <c r="I10" s="224">
        <f>I11+I12</f>
        <v>12868.382000000001</v>
      </c>
      <c r="J10" s="225">
        <f>J11+J12</f>
        <v>13308.112000000003</v>
      </c>
      <c r="K10" s="229">
        <f t="shared" si="2"/>
        <v>0.16714498613892509</v>
      </c>
      <c r="L10" s="230">
        <f t="shared" si="3"/>
        <v>0.16473221208185243</v>
      </c>
      <c r="M10" s="53">
        <f>(J10-I10)/I10</f>
        <v>3.4171351145777407E-2</v>
      </c>
      <c r="O10" s="63">
        <f t="shared" si="4"/>
        <v>1.3552831144298725</v>
      </c>
      <c r="P10" s="237">
        <f t="shared" si="4"/>
        <v>1.3799110572478885</v>
      </c>
      <c r="Q10" s="53">
        <f t="shared" si="5"/>
        <v>1.8171806728645257E-2</v>
      </c>
      <c r="T10" s="2"/>
    </row>
    <row r="11" spans="1:20" ht="20.100000000000001" customHeight="1" x14ac:dyDescent="0.25">
      <c r="A11" s="8"/>
      <c r="B11" t="s">
        <v>6</v>
      </c>
      <c r="C11" s="19">
        <v>89103.51999999996</v>
      </c>
      <c r="D11" s="140">
        <v>94118.470000000045</v>
      </c>
      <c r="E11" s="214">
        <f t="shared" si="0"/>
        <v>0.32009581659198355</v>
      </c>
      <c r="F11" s="215">
        <f t="shared" si="1"/>
        <v>0.33409327892574425</v>
      </c>
      <c r="G11" s="52">
        <f t="shared" ref="G11:G19" si="6">(D11-C11)/C11</f>
        <v>5.6282288286703896E-2</v>
      </c>
      <c r="I11" s="19">
        <v>11874.218000000001</v>
      </c>
      <c r="J11" s="140">
        <v>12813.295000000002</v>
      </c>
      <c r="K11" s="227">
        <f t="shared" si="2"/>
        <v>0.15423197749496206</v>
      </c>
      <c r="L11" s="228">
        <f t="shared" si="3"/>
        <v>0.15860720359186481</v>
      </c>
      <c r="M11" s="52">
        <f t="shared" ref="M11:M19" si="7">(J11-I11)/I11</f>
        <v>7.9085376401208149E-2</v>
      </c>
      <c r="O11" s="27">
        <f t="shared" si="4"/>
        <v>1.3326317523707263</v>
      </c>
      <c r="P11" s="143">
        <f t="shared" si="4"/>
        <v>1.3614006900027165</v>
      </c>
      <c r="Q11" s="52">
        <f t="shared" si="5"/>
        <v>2.1588062554273368E-2</v>
      </c>
    </row>
    <row r="12" spans="1:20" ht="20.100000000000001" customHeight="1" x14ac:dyDescent="0.25">
      <c r="A12" s="8"/>
      <c r="B12" t="s">
        <v>39</v>
      </c>
      <c r="C12" s="19">
        <v>5846.2500000000018</v>
      </c>
      <c r="D12" s="140">
        <v>2323.3399999999988</v>
      </c>
      <c r="E12" s="218">
        <f t="shared" si="0"/>
        <v>2.1002090240103705E-2</v>
      </c>
      <c r="F12" s="219">
        <f t="shared" si="1"/>
        <v>8.2471833494460536E-3</v>
      </c>
      <c r="G12" s="52">
        <f t="shared" si="6"/>
        <v>-0.6025931152448154</v>
      </c>
      <c r="I12" s="19">
        <v>994.16399999999987</v>
      </c>
      <c r="J12" s="140">
        <v>494.81700000000006</v>
      </c>
      <c r="K12" s="231">
        <f t="shared" si="2"/>
        <v>1.2913008643963032E-2</v>
      </c>
      <c r="L12" s="232">
        <f t="shared" si="3"/>
        <v>6.1250084899876081E-3</v>
      </c>
      <c r="M12" s="52">
        <f t="shared" si="7"/>
        <v>-0.50227829613625108</v>
      </c>
      <c r="O12" s="27">
        <f t="shared" si="4"/>
        <v>1.700515715202052</v>
      </c>
      <c r="P12" s="143">
        <f t="shared" si="4"/>
        <v>2.1297657682474385</v>
      </c>
      <c r="Q12" s="52">
        <f t="shared" si="5"/>
        <v>0.25242345554823864</v>
      </c>
    </row>
    <row r="13" spans="1:20" ht="20.100000000000001" customHeight="1" x14ac:dyDescent="0.25">
      <c r="A13" s="23" t="s">
        <v>130</v>
      </c>
      <c r="B13" s="15"/>
      <c r="C13" s="78">
        <f>SUM(C14:C16)</f>
        <v>46164.37999999999</v>
      </c>
      <c r="D13" s="210">
        <f>SUM(D14:D16)</f>
        <v>45516.500000000015</v>
      </c>
      <c r="E13" s="216">
        <f t="shared" si="0"/>
        <v>0.16584109038074632</v>
      </c>
      <c r="F13" s="217">
        <f t="shared" si="1"/>
        <v>0.16157037752763764</v>
      </c>
      <c r="G13" s="53">
        <f t="shared" si="6"/>
        <v>-1.4034196928453835E-2</v>
      </c>
      <c r="I13" s="224">
        <f>SUM(I14:I16)</f>
        <v>24446.236999999997</v>
      </c>
      <c r="J13" s="225">
        <f>SUM(J14:J16)</f>
        <v>24844.627999999997</v>
      </c>
      <c r="K13" s="229">
        <f t="shared" si="2"/>
        <v>0.31752756053666087</v>
      </c>
      <c r="L13" s="230">
        <f t="shared" si="3"/>
        <v>0.3075350229086386</v>
      </c>
      <c r="M13" s="53">
        <f t="shared" si="7"/>
        <v>1.6296618575693252E-2</v>
      </c>
      <c r="O13" s="63">
        <f t="shared" si="4"/>
        <v>5.295476079176197</v>
      </c>
      <c r="P13" s="237">
        <f t="shared" si="4"/>
        <v>5.4583783902540812</v>
      </c>
      <c r="Q13" s="53">
        <f t="shared" si="5"/>
        <v>3.0762543091919035E-2</v>
      </c>
    </row>
    <row r="14" spans="1:20" ht="20.100000000000001" customHeight="1" x14ac:dyDescent="0.25">
      <c r="A14" s="8"/>
      <c r="B14" s="3" t="s">
        <v>7</v>
      </c>
      <c r="C14" s="31">
        <v>42120.689999999995</v>
      </c>
      <c r="D14" s="141">
        <v>42629.48000000001</v>
      </c>
      <c r="E14" s="214">
        <f t="shared" si="0"/>
        <v>0.15131452338771578</v>
      </c>
      <c r="F14" s="215">
        <f t="shared" si="1"/>
        <v>0.15132229361675167</v>
      </c>
      <c r="G14" s="52">
        <f t="shared" si="6"/>
        <v>1.2079336781995154E-2</v>
      </c>
      <c r="I14" s="31">
        <v>22585.554999999997</v>
      </c>
      <c r="J14" s="141">
        <v>22963.503999999997</v>
      </c>
      <c r="K14" s="227">
        <f t="shared" si="2"/>
        <v>0.29335951306193192</v>
      </c>
      <c r="L14" s="228">
        <f t="shared" si="3"/>
        <v>0.28424984784246371</v>
      </c>
      <c r="M14" s="52">
        <f t="shared" si="7"/>
        <v>1.6734102836968169E-2</v>
      </c>
      <c r="O14" s="27">
        <f t="shared" si="4"/>
        <v>5.36210470436263</v>
      </c>
      <c r="P14" s="143">
        <f t="shared" si="4"/>
        <v>5.3867661533755493</v>
      </c>
      <c r="Q14" s="52">
        <f t="shared" si="5"/>
        <v>4.5992106407125319E-3</v>
      </c>
      <c r="S14" s="119"/>
    </row>
    <row r="15" spans="1:20" ht="20.100000000000001" customHeight="1" x14ac:dyDescent="0.25">
      <c r="A15" s="8"/>
      <c r="B15" s="3" t="s">
        <v>8</v>
      </c>
      <c r="C15" s="31">
        <v>2723.0199999999995</v>
      </c>
      <c r="D15" s="141">
        <v>1780.6899999999996</v>
      </c>
      <c r="E15" s="214">
        <f t="shared" si="0"/>
        <v>9.7821871739332336E-3</v>
      </c>
      <c r="F15" s="215">
        <f t="shared" si="1"/>
        <v>6.3209331903746752E-3</v>
      </c>
      <c r="G15" s="52">
        <f t="shared" si="6"/>
        <v>-0.34606062386614866</v>
      </c>
      <c r="I15" s="31">
        <v>1540.93</v>
      </c>
      <c r="J15" s="141">
        <v>1644.3440000000001</v>
      </c>
      <c r="K15" s="227">
        <f t="shared" si="2"/>
        <v>2.0014849068908106E-2</v>
      </c>
      <c r="L15" s="228">
        <f t="shared" si="3"/>
        <v>2.0354233909627567E-2</v>
      </c>
      <c r="M15" s="52">
        <f t="shared" si="7"/>
        <v>6.7111419727047941E-2</v>
      </c>
      <c r="O15" s="27">
        <f t="shared" si="4"/>
        <v>5.6589007792818276</v>
      </c>
      <c r="P15" s="143">
        <f t="shared" si="4"/>
        <v>9.2343080491270264</v>
      </c>
      <c r="Q15" s="52">
        <f t="shared" si="5"/>
        <v>0.63182010240139863</v>
      </c>
    </row>
    <row r="16" spans="1:20" ht="20.100000000000001" customHeight="1" x14ac:dyDescent="0.25">
      <c r="A16" s="32"/>
      <c r="B16" s="33" t="s">
        <v>9</v>
      </c>
      <c r="C16" s="211">
        <v>1320.6699999999998</v>
      </c>
      <c r="D16" s="212">
        <v>1106.3299999999997</v>
      </c>
      <c r="E16" s="218">
        <f t="shared" si="0"/>
        <v>4.7443798190973272E-3</v>
      </c>
      <c r="F16" s="219">
        <f t="shared" si="1"/>
        <v>3.9271507205112704E-3</v>
      </c>
      <c r="G16" s="52">
        <f t="shared" si="6"/>
        <v>-0.16229641015545154</v>
      </c>
      <c r="I16" s="211">
        <v>319.75200000000007</v>
      </c>
      <c r="J16" s="212">
        <v>236.78</v>
      </c>
      <c r="K16" s="231">
        <f t="shared" si="2"/>
        <v>4.153198405820839E-3</v>
      </c>
      <c r="L16" s="232">
        <f t="shared" si="3"/>
        <v>2.930941156547301E-3</v>
      </c>
      <c r="M16" s="52">
        <f t="shared" si="7"/>
        <v>-0.25948860366784271</v>
      </c>
      <c r="O16" s="27">
        <f t="shared" si="4"/>
        <v>2.4211347270703514</v>
      </c>
      <c r="P16" s="143">
        <f t="shared" si="4"/>
        <v>2.1402294071389196</v>
      </c>
      <c r="Q16" s="52">
        <f t="shared" si="5"/>
        <v>-0.11602217620963867</v>
      </c>
    </row>
    <row r="17" spans="1:17" ht="20.100000000000001" customHeight="1" x14ac:dyDescent="0.25">
      <c r="A17" s="8" t="s">
        <v>131</v>
      </c>
      <c r="B17" s="3"/>
      <c r="C17" s="19">
        <v>159.41000000000003</v>
      </c>
      <c r="D17" s="140">
        <v>15.13</v>
      </c>
      <c r="E17" s="214">
        <f t="shared" si="0"/>
        <v>5.7266507678852788E-4</v>
      </c>
      <c r="F17" s="215">
        <f t="shared" si="1"/>
        <v>5.3707113068736759E-5</v>
      </c>
      <c r="G17" s="54">
        <f t="shared" si="6"/>
        <v>-0.90508751019383982</v>
      </c>
      <c r="I17" s="31">
        <v>92.313000000000002</v>
      </c>
      <c r="J17" s="141">
        <v>34.320999999999998</v>
      </c>
      <c r="K17" s="227">
        <f t="shared" si="2"/>
        <v>1.1990361418741369E-3</v>
      </c>
      <c r="L17" s="228">
        <f t="shared" si="3"/>
        <v>4.2483668989720376E-4</v>
      </c>
      <c r="M17" s="54">
        <f t="shared" si="7"/>
        <v>-0.62821054456035452</v>
      </c>
      <c r="O17" s="238">
        <f t="shared" si="4"/>
        <v>5.7909165046107516</v>
      </c>
      <c r="P17" s="239">
        <f t="shared" si="4"/>
        <v>22.68407138136153</v>
      </c>
      <c r="Q17" s="54">
        <f t="shared" si="5"/>
        <v>2.9171815658713744</v>
      </c>
    </row>
    <row r="18" spans="1:17" ht="20.100000000000001" customHeight="1" x14ac:dyDescent="0.25">
      <c r="A18" s="8" t="s">
        <v>10</v>
      </c>
      <c r="C18" s="19">
        <v>1736.2499999999998</v>
      </c>
      <c r="D18" s="140">
        <v>1795.879999999999</v>
      </c>
      <c r="E18" s="214">
        <f t="shared" si="0"/>
        <v>6.2373109564900645E-3</v>
      </c>
      <c r="F18" s="215">
        <f t="shared" si="1"/>
        <v>6.374853286046458E-3</v>
      </c>
      <c r="G18" s="52">
        <f t="shared" si="6"/>
        <v>3.4344132469401989E-2</v>
      </c>
      <c r="I18" s="19">
        <v>867.37800000000004</v>
      </c>
      <c r="J18" s="140">
        <v>990.60700000000031</v>
      </c>
      <c r="K18" s="227">
        <f t="shared" si="2"/>
        <v>1.1266209208524317E-2</v>
      </c>
      <c r="L18" s="228">
        <f t="shared" si="3"/>
        <v>1.2262061095801389E-2</v>
      </c>
      <c r="M18" s="52">
        <f t="shared" si="7"/>
        <v>0.14207070043279893</v>
      </c>
      <c r="O18" s="27">
        <f t="shared" si="4"/>
        <v>4.9956976241900657</v>
      </c>
      <c r="P18" s="143">
        <f t="shared" si="4"/>
        <v>5.5159977281332875</v>
      </c>
      <c r="Q18" s="52">
        <f t="shared" si="5"/>
        <v>0.10414963896610459</v>
      </c>
    </row>
    <row r="19" spans="1:17" ht="20.100000000000001" customHeight="1" thickBot="1" x14ac:dyDescent="0.3">
      <c r="A19" s="8" t="s">
        <v>11</v>
      </c>
      <c r="B19" s="10"/>
      <c r="C19" s="21">
        <v>2527.9900000000007</v>
      </c>
      <c r="D19" s="142">
        <v>2117.33</v>
      </c>
      <c r="E19" s="220">
        <f t="shared" si="0"/>
        <v>9.0815606766867247E-3</v>
      </c>
      <c r="F19" s="221">
        <f t="shared" si="1"/>
        <v>7.5159075818789422E-3</v>
      </c>
      <c r="G19" s="55">
        <f t="shared" si="6"/>
        <v>-0.16244526283727415</v>
      </c>
      <c r="I19" s="21">
        <v>568.10500000000002</v>
      </c>
      <c r="J19" s="142">
        <v>470.55900000000003</v>
      </c>
      <c r="K19" s="233">
        <f t="shared" si="2"/>
        <v>7.3790086702783635E-3</v>
      </c>
      <c r="L19" s="234">
        <f t="shared" si="3"/>
        <v>5.8247349424940514E-3</v>
      </c>
      <c r="M19" s="55">
        <f t="shared" si="7"/>
        <v>-0.17170417440437946</v>
      </c>
      <c r="O19" s="240">
        <f t="shared" si="4"/>
        <v>2.2472596806158247</v>
      </c>
      <c r="P19" s="241">
        <f t="shared" si="4"/>
        <v>2.2224169118654156</v>
      </c>
      <c r="Q19" s="55">
        <f t="shared" si="5"/>
        <v>-1.1054694285976503E-2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278365.14999999991</v>
      </c>
      <c r="D20" s="145">
        <f>D8+D9+D10+D13+D17+D18+D19</f>
        <v>281713.15000000002</v>
      </c>
      <c r="E20" s="222">
        <f>E8+E9+E10+E13+E17+E18+E19</f>
        <v>1</v>
      </c>
      <c r="F20" s="223">
        <f>F8+F9+F10+F13+F17+F18+F19</f>
        <v>1</v>
      </c>
      <c r="G20" s="55">
        <f>(D20-C20)/C20</f>
        <v>1.2027367650009772E-2</v>
      </c>
      <c r="H20" s="1"/>
      <c r="I20" s="213">
        <f>I8+I9+I10+I13+I17+I18+I19</f>
        <v>76989.338999999978</v>
      </c>
      <c r="J20" s="226">
        <f>J8+J9+J10+J13+J17+J18+J19</f>
        <v>80786.337</v>
      </c>
      <c r="K20" s="235">
        <f>K8+K9+K10+K13+K17+K18+K19</f>
        <v>1.0000000000000002</v>
      </c>
      <c r="L20" s="236">
        <f>L8+L9+L10+L13+L17+L18+L19</f>
        <v>1</v>
      </c>
      <c r="M20" s="55">
        <f>(J20-I20)/I20</f>
        <v>4.9318490706875953E-2</v>
      </c>
      <c r="N20" s="1"/>
      <c r="O20" s="24">
        <f t="shared" si="4"/>
        <v>2.7657678771929604</v>
      </c>
      <c r="P20" s="242">
        <f t="shared" si="4"/>
        <v>2.8676807241692477</v>
      </c>
      <c r="Q20" s="55">
        <f t="shared" si="5"/>
        <v>3.6847939343239808E-2</v>
      </c>
    </row>
    <row r="21" spans="1:17" x14ac:dyDescent="0.25">
      <c r="J21" s="272"/>
    </row>
    <row r="22" spans="1:17" x14ac:dyDescent="0.25">
      <c r="A22" s="1"/>
    </row>
    <row r="23" spans="1:17" ht="8.25" customHeight="1" thickBot="1" x14ac:dyDescent="0.3"/>
    <row r="24" spans="1:17" ht="15" customHeight="1" x14ac:dyDescent="0.25">
      <c r="A24" s="328" t="s">
        <v>2</v>
      </c>
      <c r="B24" s="311"/>
      <c r="C24" s="347" t="s">
        <v>1</v>
      </c>
      <c r="D24" s="345"/>
      <c r="E24" s="340" t="s">
        <v>105</v>
      </c>
      <c r="F24" s="340"/>
      <c r="G24" s="130" t="s">
        <v>0</v>
      </c>
      <c r="I24" s="341">
        <v>1000</v>
      </c>
      <c r="J24" s="345"/>
      <c r="K24" s="340" t="s">
        <v>105</v>
      </c>
      <c r="L24" s="340"/>
      <c r="M24" s="130" t="s">
        <v>0</v>
      </c>
      <c r="O24" s="339" t="s">
        <v>22</v>
      </c>
      <c r="P24" s="340"/>
      <c r="Q24" s="130" t="s">
        <v>0</v>
      </c>
    </row>
    <row r="25" spans="1:17" ht="15" customHeight="1" x14ac:dyDescent="0.25">
      <c r="A25" s="346"/>
      <c r="B25" s="312"/>
      <c r="C25" s="348" t="str">
        <f>C5</f>
        <v>maio</v>
      </c>
      <c r="D25" s="338"/>
      <c r="E25" s="342" t="str">
        <f>C5</f>
        <v>maio</v>
      </c>
      <c r="F25" s="342"/>
      <c r="G25" s="131" t="str">
        <f>G5</f>
        <v>2023 /2022</v>
      </c>
      <c r="I25" s="337" t="str">
        <f>C5</f>
        <v>maio</v>
      </c>
      <c r="J25" s="338"/>
      <c r="K25" s="349" t="str">
        <f>C5</f>
        <v>maio</v>
      </c>
      <c r="L25" s="344"/>
      <c r="M25" s="131" t="str">
        <f>G5</f>
        <v>2023 /2022</v>
      </c>
      <c r="O25" s="337" t="str">
        <f>C5</f>
        <v>maio</v>
      </c>
      <c r="P25" s="338"/>
      <c r="Q25" s="131" t="str">
        <f>G5</f>
        <v>2023 /2022</v>
      </c>
    </row>
    <row r="26" spans="1:17" ht="19.5" customHeight="1" x14ac:dyDescent="0.25">
      <c r="A26" s="346"/>
      <c r="B26" s="312"/>
      <c r="C26" s="139">
        <f>C6</f>
        <v>2022</v>
      </c>
      <c r="D26" s="137">
        <f>D6</f>
        <v>2023</v>
      </c>
      <c r="E26" s="68">
        <f>C6</f>
        <v>2022</v>
      </c>
      <c r="F26" s="137">
        <f>D6</f>
        <v>2023</v>
      </c>
      <c r="G26" s="131" t="s">
        <v>1</v>
      </c>
      <c r="I26" s="16">
        <f>C6</f>
        <v>2022</v>
      </c>
      <c r="J26" s="138">
        <f>D6</f>
        <v>2023</v>
      </c>
      <c r="K26" s="136">
        <f>C6</f>
        <v>2022</v>
      </c>
      <c r="L26" s="137">
        <f>D6</f>
        <v>2023</v>
      </c>
      <c r="M26" s="260">
        <v>1000</v>
      </c>
      <c r="O26" s="16">
        <f>C6</f>
        <v>2022</v>
      </c>
      <c r="P26" s="138">
        <f>D6</f>
        <v>2023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53867.19</v>
      </c>
      <c r="D27" s="210">
        <f>D28+D29</f>
        <v>51556.289999999994</v>
      </c>
      <c r="E27" s="216">
        <f>C27/$C$40</f>
        <v>0.41142639662183511</v>
      </c>
      <c r="F27" s="217">
        <f>D27/$D$40</f>
        <v>0.40134919394314561</v>
      </c>
      <c r="G27" s="53">
        <f>(D27-C27)/C27</f>
        <v>-4.2899954499204591E-2</v>
      </c>
      <c r="I27" s="78">
        <f>I28+I29</f>
        <v>13151.295999999995</v>
      </c>
      <c r="J27" s="210">
        <f>J28+J29</f>
        <v>13346.550999999996</v>
      </c>
      <c r="K27" s="216">
        <f>I27/$I$40</f>
        <v>0.37922515758424441</v>
      </c>
      <c r="L27" s="217">
        <f>J27/$J$40</f>
        <v>0.38626511725162838</v>
      </c>
      <c r="M27" s="53">
        <f>(J27-I27)/I27</f>
        <v>1.4846825742497249E-2</v>
      </c>
      <c r="O27" s="63">
        <f t="shared" ref="O27:P40" si="8">(I27/C27)*10</f>
        <v>2.441429746010511</v>
      </c>
      <c r="P27" s="237">
        <f t="shared" si="8"/>
        <v>2.588733789805278</v>
      </c>
      <c r="Q27" s="53">
        <f>(P27-O27)/O27</f>
        <v>6.0335155674855465E-2</v>
      </c>
    </row>
    <row r="28" spans="1:17" ht="20.100000000000001" customHeight="1" x14ac:dyDescent="0.25">
      <c r="A28" s="8" t="s">
        <v>4</v>
      </c>
      <c r="C28" s="19">
        <v>29041.72</v>
      </c>
      <c r="D28" s="140">
        <v>27897.799999999992</v>
      </c>
      <c r="E28" s="214">
        <f>C28/$C$40</f>
        <v>0.22181461871874661</v>
      </c>
      <c r="F28" s="215">
        <f>D28/$D$40</f>
        <v>0.21717543180060253</v>
      </c>
      <c r="G28" s="52">
        <f>(D28-C28)/C28</f>
        <v>-3.9388851624490871E-2</v>
      </c>
      <c r="I28" s="19">
        <v>7570.150999999998</v>
      </c>
      <c r="J28" s="140">
        <v>7454.3509999999987</v>
      </c>
      <c r="K28" s="214">
        <f>I28/$I$40</f>
        <v>0.21828964277828783</v>
      </c>
      <c r="L28" s="215">
        <f>J28/$J$40</f>
        <v>0.21573781593834945</v>
      </c>
      <c r="M28" s="52">
        <f>(J28-I28)/I28</f>
        <v>-1.529692076155407E-2</v>
      </c>
      <c r="O28" s="27">
        <f t="shared" si="8"/>
        <v>2.6066469203614657</v>
      </c>
      <c r="P28" s="143">
        <f t="shared" si="8"/>
        <v>2.6720210912688458</v>
      </c>
      <c r="Q28" s="52">
        <f>(P28-O28)/O28</f>
        <v>2.5079795194630574E-2</v>
      </c>
    </row>
    <row r="29" spans="1:17" ht="20.100000000000001" customHeight="1" x14ac:dyDescent="0.25">
      <c r="A29" s="8" t="s">
        <v>5</v>
      </c>
      <c r="C29" s="19">
        <v>24825.470000000005</v>
      </c>
      <c r="D29" s="140">
        <v>23658.49</v>
      </c>
      <c r="E29" s="214">
        <f>C29/$C$40</f>
        <v>0.1896117779030885</v>
      </c>
      <c r="F29" s="215">
        <f>D29/$D$40</f>
        <v>0.18417376214254311</v>
      </c>
      <c r="G29" s="52">
        <f t="shared" ref="G29:G40" si="9">(D29-C29)/C29</f>
        <v>-4.7007367836339173E-2</v>
      </c>
      <c r="I29" s="19">
        <v>5581.1449999999977</v>
      </c>
      <c r="J29" s="140">
        <v>5892.199999999998</v>
      </c>
      <c r="K29" s="214">
        <f t="shared" ref="K29:K39" si="10">I29/$I$40</f>
        <v>0.16093551480595658</v>
      </c>
      <c r="L29" s="215">
        <f t="shared" ref="L29:L39" si="11">J29/$J$40</f>
        <v>0.17052730131327898</v>
      </c>
      <c r="M29" s="52">
        <f t="shared" ref="M29:M40" si="12">(J29-I29)/I29</f>
        <v>5.5733187365675042E-2</v>
      </c>
      <c r="O29" s="27">
        <f t="shared" si="8"/>
        <v>2.248152804357781</v>
      </c>
      <c r="P29" s="143">
        <f t="shared" si="8"/>
        <v>2.4905224297915876</v>
      </c>
      <c r="Q29" s="52">
        <f t="shared" ref="Q29:Q38" si="13">(P29-O29)/O29</f>
        <v>0.10780834157002203</v>
      </c>
    </row>
    <row r="30" spans="1:17" ht="20.100000000000001" customHeight="1" x14ac:dyDescent="0.25">
      <c r="A30" s="23" t="s">
        <v>38</v>
      </c>
      <c r="B30" s="15"/>
      <c r="C30" s="78">
        <f>C31+C32</f>
        <v>40118.860000000015</v>
      </c>
      <c r="D30" s="210">
        <f>D31+D32</f>
        <v>41883.43</v>
      </c>
      <c r="E30" s="216">
        <f>C30/$C$40</f>
        <v>0.30641951077039437</v>
      </c>
      <c r="F30" s="217">
        <f>D30/$D$40</f>
        <v>0.32604907897899882</v>
      </c>
      <c r="G30" s="53">
        <f>(D30-C30)/C30</f>
        <v>4.3983552872638568E-2</v>
      </c>
      <c r="I30" s="78">
        <f>I31+I32</f>
        <v>5903.7710000000006</v>
      </c>
      <c r="J30" s="210">
        <f>J31+J32</f>
        <v>5751.0499999999993</v>
      </c>
      <c r="K30" s="216">
        <f t="shared" si="10"/>
        <v>0.17023862042313498</v>
      </c>
      <c r="L30" s="217">
        <f t="shared" si="11"/>
        <v>0.16644225182745548</v>
      </c>
      <c r="M30" s="53">
        <f t="shared" si="12"/>
        <v>-2.5868381412490652E-2</v>
      </c>
      <c r="O30" s="63">
        <f t="shared" si="8"/>
        <v>1.4715699798050093</v>
      </c>
      <c r="P30" s="237">
        <f t="shared" si="8"/>
        <v>1.3731086494109959</v>
      </c>
      <c r="Q30" s="53">
        <f t="shared" si="13"/>
        <v>-6.69090371135867E-2</v>
      </c>
    </row>
    <row r="31" spans="1:17" ht="20.100000000000001" customHeight="1" x14ac:dyDescent="0.25">
      <c r="A31" s="8"/>
      <c r="B31" t="s">
        <v>6</v>
      </c>
      <c r="C31" s="31">
        <v>36667.380000000012</v>
      </c>
      <c r="D31" s="141">
        <v>40618.35</v>
      </c>
      <c r="E31" s="214">
        <f t="shared" ref="E31:E38" si="14">C31/$C$40</f>
        <v>0.28005782419620456</v>
      </c>
      <c r="F31" s="215">
        <f t="shared" ref="F31:F38" si="15">D31/$D$40</f>
        <v>0.31620083663507537</v>
      </c>
      <c r="G31" s="52">
        <f>(D31-C31)/C31</f>
        <v>0.10775163101372351</v>
      </c>
      <c r="I31" s="31">
        <v>5347.7850000000008</v>
      </c>
      <c r="J31" s="141">
        <v>5485.9359999999997</v>
      </c>
      <c r="K31" s="214">
        <f>I31/$I$40</f>
        <v>0.15420644545995008</v>
      </c>
      <c r="L31" s="215">
        <f>J31/$J$40</f>
        <v>0.15876953621013623</v>
      </c>
      <c r="M31" s="52">
        <f>(J31-I31)/I31</f>
        <v>2.5833312296586142E-2</v>
      </c>
      <c r="O31" s="27">
        <f t="shared" si="8"/>
        <v>1.4584584445357152</v>
      </c>
      <c r="P31" s="143">
        <f t="shared" si="8"/>
        <v>1.3506053298570719</v>
      </c>
      <c r="Q31" s="52">
        <f t="shared" si="13"/>
        <v>-7.3950077276954657E-2</v>
      </c>
    </row>
    <row r="32" spans="1:17" ht="20.100000000000001" customHeight="1" x14ac:dyDescent="0.25">
      <c r="A32" s="8"/>
      <c r="B32" t="s">
        <v>39</v>
      </c>
      <c r="C32" s="31">
        <v>3451.4800000000005</v>
      </c>
      <c r="D32" s="141">
        <v>1265.0799999999997</v>
      </c>
      <c r="E32" s="218">
        <f t="shared" si="14"/>
        <v>2.6361686574189809E-2</v>
      </c>
      <c r="F32" s="219">
        <f t="shared" si="15"/>
        <v>9.848242343923402E-3</v>
      </c>
      <c r="G32" s="52">
        <f>(D32-C32)/C32</f>
        <v>-0.63346738210854481</v>
      </c>
      <c r="I32" s="31">
        <v>555.98599999999999</v>
      </c>
      <c r="J32" s="141">
        <v>265.11399999999998</v>
      </c>
      <c r="K32" s="218">
        <f>I32/$I$40</f>
        <v>1.6032174963184907E-2</v>
      </c>
      <c r="L32" s="219">
        <f>J32/$J$40</f>
        <v>7.6727156173192783E-3</v>
      </c>
      <c r="M32" s="52">
        <f>(J32-I32)/I32</f>
        <v>-0.52316425233728914</v>
      </c>
      <c r="O32" s="27">
        <f t="shared" si="8"/>
        <v>1.6108625864846382</v>
      </c>
      <c r="P32" s="143">
        <f t="shared" si="8"/>
        <v>2.0956303158693523</v>
      </c>
      <c r="Q32" s="52">
        <f t="shared" si="13"/>
        <v>0.30093673628773987</v>
      </c>
    </row>
    <row r="33" spans="1:17" ht="20.100000000000001" customHeight="1" x14ac:dyDescent="0.25">
      <c r="A33" s="23" t="s">
        <v>130</v>
      </c>
      <c r="B33" s="15"/>
      <c r="C33" s="78">
        <f>SUM(C34:C36)</f>
        <v>35161.89</v>
      </c>
      <c r="D33" s="210">
        <f>SUM(D34:D36)</f>
        <v>33112.199999999997</v>
      </c>
      <c r="E33" s="216">
        <f t="shared" si="14"/>
        <v>0.26855920461255423</v>
      </c>
      <c r="F33" s="217">
        <f t="shared" si="15"/>
        <v>0.25776786459390749</v>
      </c>
      <c r="G33" s="53">
        <f t="shared" si="9"/>
        <v>-5.8292941591023759E-2</v>
      </c>
      <c r="I33" s="78">
        <f>SUM(I34:I36)</f>
        <v>15025.585000000001</v>
      </c>
      <c r="J33" s="210">
        <f>SUM(J34:J36)</f>
        <v>14825.467999999999</v>
      </c>
      <c r="K33" s="216">
        <f t="shared" si="10"/>
        <v>0.43327135511362996</v>
      </c>
      <c r="L33" s="217">
        <f t="shared" si="11"/>
        <v>0.42906674056318117</v>
      </c>
      <c r="M33" s="53">
        <f t="shared" si="12"/>
        <v>-1.3318416554164247E-2</v>
      </c>
      <c r="O33" s="63">
        <f t="shared" si="8"/>
        <v>4.2732586331394593</v>
      </c>
      <c r="P33" s="237">
        <f t="shared" si="8"/>
        <v>4.4773430940861676</v>
      </c>
      <c r="Q33" s="53">
        <f t="shared" si="13"/>
        <v>4.7758509013242759E-2</v>
      </c>
    </row>
    <row r="34" spans="1:17" ht="20.100000000000001" customHeight="1" x14ac:dyDescent="0.25">
      <c r="A34" s="8"/>
      <c r="B34" s="3" t="s">
        <v>7</v>
      </c>
      <c r="C34" s="31">
        <v>32265.899999999998</v>
      </c>
      <c r="D34" s="141">
        <v>31591.599999999995</v>
      </c>
      <c r="E34" s="214">
        <f t="shared" si="14"/>
        <v>0.24644023515539734</v>
      </c>
      <c r="F34" s="215">
        <f t="shared" si="15"/>
        <v>0.2459304809437273</v>
      </c>
      <c r="G34" s="52">
        <f t="shared" si="9"/>
        <v>-2.0898223821433866E-2</v>
      </c>
      <c r="I34" s="31">
        <v>14019.339000000002</v>
      </c>
      <c r="J34" s="141">
        <v>14295.028999999999</v>
      </c>
      <c r="K34" s="214">
        <f t="shared" si="10"/>
        <v>0.40425567499217918</v>
      </c>
      <c r="L34" s="215">
        <f t="shared" si="11"/>
        <v>0.41371520273667928</v>
      </c>
      <c r="M34" s="52">
        <f t="shared" si="12"/>
        <v>1.9664978498629419E-2</v>
      </c>
      <c r="O34" s="27">
        <f t="shared" si="8"/>
        <v>4.3449397041458635</v>
      </c>
      <c r="P34" s="143">
        <f t="shared" si="8"/>
        <v>4.5249461882272506</v>
      </c>
      <c r="Q34" s="52">
        <f t="shared" si="13"/>
        <v>4.1428994724513238E-2</v>
      </c>
    </row>
    <row r="35" spans="1:17" ht="20.100000000000001" customHeight="1" x14ac:dyDescent="0.25">
      <c r="A35" s="8"/>
      <c r="B35" s="3" t="s">
        <v>8</v>
      </c>
      <c r="C35" s="31">
        <v>1669.1</v>
      </c>
      <c r="D35" s="141">
        <v>520.34</v>
      </c>
      <c r="E35" s="214">
        <f t="shared" si="14"/>
        <v>1.2748238744243108E-2</v>
      </c>
      <c r="F35" s="215">
        <f t="shared" si="15"/>
        <v>4.050680131878699E-3</v>
      </c>
      <c r="G35" s="52">
        <f t="shared" si="9"/>
        <v>-0.68825115331615827</v>
      </c>
      <c r="I35" s="31">
        <v>757.39799999999991</v>
      </c>
      <c r="J35" s="141">
        <v>351.50799999999998</v>
      </c>
      <c r="K35" s="214">
        <f t="shared" si="10"/>
        <v>2.1840005418780905E-2</v>
      </c>
      <c r="L35" s="215">
        <f t="shared" si="11"/>
        <v>1.0173061102818655E-2</v>
      </c>
      <c r="M35" s="52">
        <f t="shared" si="12"/>
        <v>-0.53590054370357454</v>
      </c>
      <c r="O35" s="27">
        <f t="shared" si="8"/>
        <v>4.5377628662153251</v>
      </c>
      <c r="P35" s="143">
        <f t="shared" si="8"/>
        <v>6.7553522696698307</v>
      </c>
      <c r="Q35" s="52">
        <f t="shared" si="13"/>
        <v>0.48869662625276483</v>
      </c>
    </row>
    <row r="36" spans="1:17" ht="20.100000000000001" customHeight="1" x14ac:dyDescent="0.25">
      <c r="A36" s="32"/>
      <c r="B36" s="33" t="s">
        <v>9</v>
      </c>
      <c r="C36" s="211">
        <v>1226.8899999999996</v>
      </c>
      <c r="D36" s="212">
        <v>1000.2599999999999</v>
      </c>
      <c r="E36" s="218">
        <f t="shared" si="14"/>
        <v>9.3707307129137999E-3</v>
      </c>
      <c r="F36" s="219">
        <f t="shared" si="15"/>
        <v>7.7867035183014693E-3</v>
      </c>
      <c r="G36" s="52">
        <f t="shared" si="9"/>
        <v>-0.18471908647066962</v>
      </c>
      <c r="I36" s="211">
        <v>248.84799999999998</v>
      </c>
      <c r="J36" s="212">
        <v>178.93099999999998</v>
      </c>
      <c r="K36" s="218">
        <f t="shared" si="10"/>
        <v>7.1756747026699179E-3</v>
      </c>
      <c r="L36" s="219">
        <f t="shared" si="11"/>
        <v>5.1784767236832301E-3</v>
      </c>
      <c r="M36" s="52">
        <f t="shared" si="12"/>
        <v>-0.28096267601105901</v>
      </c>
      <c r="O36" s="27">
        <f t="shared" si="8"/>
        <v>2.0282828941469901</v>
      </c>
      <c r="P36" s="143">
        <f t="shared" si="8"/>
        <v>1.7888449003259153</v>
      </c>
      <c r="Q36" s="52">
        <f t="shared" si="13"/>
        <v>-0.11804960467399316</v>
      </c>
    </row>
    <row r="37" spans="1:17" ht="20.100000000000001" customHeight="1" x14ac:dyDescent="0.25">
      <c r="A37" s="8" t="s">
        <v>131</v>
      </c>
      <c r="B37" s="3"/>
      <c r="C37" s="19">
        <v>2.9299999999999997</v>
      </c>
      <c r="D37" s="140"/>
      <c r="E37" s="214">
        <f t="shared" si="14"/>
        <v>2.2378730765461809E-5</v>
      </c>
      <c r="F37" s="215">
        <f t="shared" si="15"/>
        <v>0</v>
      </c>
      <c r="G37" s="54">
        <f>(D37-C37)/C37</f>
        <v>-1</v>
      </c>
      <c r="I37" s="19">
        <v>3.0650000000000004</v>
      </c>
      <c r="J37" s="140"/>
      <c r="K37" s="214">
        <f>I37/$I$40</f>
        <v>8.8381031648569825E-5</v>
      </c>
      <c r="L37" s="215">
        <f>J37/$J$40</f>
        <v>0</v>
      </c>
      <c r="M37" s="54">
        <f>(J37-I37)/I37</f>
        <v>-1</v>
      </c>
      <c r="O37" s="238">
        <f t="shared" si="8"/>
        <v>10.460750853242322</v>
      </c>
      <c r="P37" s="239" t="e">
        <f t="shared" si="8"/>
        <v>#DIV/0!</v>
      </c>
      <c r="Q37" s="54" t="e">
        <f t="shared" si="13"/>
        <v>#DIV/0!</v>
      </c>
    </row>
    <row r="38" spans="1:17" ht="20.100000000000001" customHeight="1" x14ac:dyDescent="0.25">
      <c r="A38" s="8" t="s">
        <v>10</v>
      </c>
      <c r="C38" s="19">
        <v>545.74999999999989</v>
      </c>
      <c r="D38" s="140">
        <v>914.11000000000024</v>
      </c>
      <c r="E38" s="214">
        <f t="shared" si="14"/>
        <v>4.1683250222698913E-3</v>
      </c>
      <c r="F38" s="215">
        <f t="shared" si="15"/>
        <v>7.1160533792359575E-3</v>
      </c>
      <c r="G38" s="52">
        <f t="shared" si="9"/>
        <v>0.67496106275767376</v>
      </c>
      <c r="I38" s="19">
        <v>284.73099999999994</v>
      </c>
      <c r="J38" s="140">
        <v>386.81900000000002</v>
      </c>
      <c r="K38" s="214">
        <f t="shared" si="10"/>
        <v>8.2103815733536468E-3</v>
      </c>
      <c r="L38" s="215">
        <f t="shared" si="11"/>
        <v>1.1195003592325664E-2</v>
      </c>
      <c r="M38" s="52">
        <f t="shared" si="12"/>
        <v>0.35854192202464819</v>
      </c>
      <c r="O38" s="27">
        <f t="shared" si="8"/>
        <v>5.2172423270728352</v>
      </c>
      <c r="P38" s="143">
        <f t="shared" si="8"/>
        <v>4.2316460819813804</v>
      </c>
      <c r="Q38" s="52">
        <f t="shared" si="13"/>
        <v>-0.18891134114608579</v>
      </c>
    </row>
    <row r="39" spans="1:17" ht="20.100000000000001" customHeight="1" thickBot="1" x14ac:dyDescent="0.3">
      <c r="A39" s="8" t="s">
        <v>11</v>
      </c>
      <c r="B39" s="10"/>
      <c r="C39" s="21">
        <v>1231.27</v>
      </c>
      <c r="D39" s="142">
        <v>991.41000000000008</v>
      </c>
      <c r="E39" s="220">
        <f>C39/$C$40</f>
        <v>9.4041842421809432E-3</v>
      </c>
      <c r="F39" s="221">
        <f>D39/$D$40</f>
        <v>7.7178091047120359E-3</v>
      </c>
      <c r="G39" s="55">
        <f t="shared" si="9"/>
        <v>-0.19480698790679535</v>
      </c>
      <c r="I39" s="21">
        <v>310.93900000000002</v>
      </c>
      <c r="J39" s="142">
        <v>242.93699999999995</v>
      </c>
      <c r="K39" s="220">
        <f t="shared" si="10"/>
        <v>8.9661042739884664E-3</v>
      </c>
      <c r="L39" s="221">
        <f t="shared" si="11"/>
        <v>7.0308867654091953E-3</v>
      </c>
      <c r="M39" s="55">
        <f t="shared" si="12"/>
        <v>-0.21869884446788618</v>
      </c>
      <c r="O39" s="240">
        <f t="shared" si="8"/>
        <v>2.525351872456894</v>
      </c>
      <c r="P39" s="241">
        <f t="shared" si="8"/>
        <v>2.4504191000695972</v>
      </c>
      <c r="Q39" s="55">
        <f>(P39-O39)/O39</f>
        <v>-2.9672210516309281E-2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130927.89000000001</v>
      </c>
      <c r="D40" s="226">
        <f>D28+D29+D30+D33+D37+D38+D39</f>
        <v>128457.44</v>
      </c>
      <c r="E40" s="222">
        <f>C40/$C$40</f>
        <v>1</v>
      </c>
      <c r="F40" s="223">
        <f>D40/$D$40</f>
        <v>1</v>
      </c>
      <c r="G40" s="55">
        <f t="shared" si="9"/>
        <v>-1.8868783419636652E-2</v>
      </c>
      <c r="H40" s="1"/>
      <c r="I40" s="213">
        <f>I28+I29+I30+I33+I37+I38+I39</f>
        <v>34679.386999999995</v>
      </c>
      <c r="J40" s="226">
        <f>J28+J29+J30+J33+J37+J38+J39</f>
        <v>34552.824999999997</v>
      </c>
      <c r="K40" s="222">
        <f>K28+K29+K30+K33+K37+K38+K39</f>
        <v>1</v>
      </c>
      <c r="L40" s="223">
        <f>L28+L29+L30+L33+L37+L38+L39</f>
        <v>0.99999999999999989</v>
      </c>
      <c r="M40" s="55">
        <f t="shared" si="12"/>
        <v>-3.6494878066904153E-3</v>
      </c>
      <c r="N40" s="1"/>
      <c r="O40" s="24">
        <f t="shared" si="8"/>
        <v>2.6487394702534344</v>
      </c>
      <c r="P40" s="242">
        <f t="shared" si="8"/>
        <v>2.689826685009447</v>
      </c>
      <c r="Q40" s="55">
        <f>(P40-O40)/O40</f>
        <v>1.5511987954059277E-2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28" t="s">
        <v>15</v>
      </c>
      <c r="B44" s="311"/>
      <c r="C44" s="347" t="s">
        <v>1</v>
      </c>
      <c r="D44" s="345"/>
      <c r="E44" s="340" t="s">
        <v>105</v>
      </c>
      <c r="F44" s="340"/>
      <c r="G44" s="130" t="s">
        <v>0</v>
      </c>
      <c r="I44" s="341">
        <v>1000</v>
      </c>
      <c r="J44" s="345"/>
      <c r="K44" s="340" t="s">
        <v>105</v>
      </c>
      <c r="L44" s="340"/>
      <c r="M44" s="130" t="s">
        <v>0</v>
      </c>
      <c r="O44" s="339" t="s">
        <v>22</v>
      </c>
      <c r="P44" s="340"/>
      <c r="Q44" s="130" t="s">
        <v>0</v>
      </c>
    </row>
    <row r="45" spans="1:17" ht="15" customHeight="1" x14ac:dyDescent="0.25">
      <c r="A45" s="346"/>
      <c r="B45" s="312"/>
      <c r="C45" s="348" t="str">
        <f>C5</f>
        <v>maio</v>
      </c>
      <c r="D45" s="338"/>
      <c r="E45" s="342" t="str">
        <f>C25</f>
        <v>maio</v>
      </c>
      <c r="F45" s="342"/>
      <c r="G45" s="131" t="str">
        <f>G25</f>
        <v>2023 /2022</v>
      </c>
      <c r="I45" s="337" t="str">
        <f>C5</f>
        <v>maio</v>
      </c>
      <c r="J45" s="338"/>
      <c r="K45" s="349" t="str">
        <f>C25</f>
        <v>maio</v>
      </c>
      <c r="L45" s="344"/>
      <c r="M45" s="131" t="str">
        <f>G45</f>
        <v>2023 /2022</v>
      </c>
      <c r="O45" s="337" t="str">
        <f>C5</f>
        <v>maio</v>
      </c>
      <c r="P45" s="338"/>
      <c r="Q45" s="131" t="str">
        <f>Q25</f>
        <v>2023 /2022</v>
      </c>
    </row>
    <row r="46" spans="1:17" ht="15.75" customHeight="1" x14ac:dyDescent="0.25">
      <c r="A46" s="346"/>
      <c r="B46" s="312"/>
      <c r="C46" s="139">
        <f>C6</f>
        <v>2022</v>
      </c>
      <c r="D46" s="137">
        <f>D6</f>
        <v>2023</v>
      </c>
      <c r="E46" s="68">
        <f>C26</f>
        <v>2022</v>
      </c>
      <c r="F46" s="137">
        <f>D26</f>
        <v>2023</v>
      </c>
      <c r="G46" s="131" t="s">
        <v>1</v>
      </c>
      <c r="I46" s="16">
        <f>C6</f>
        <v>2022</v>
      </c>
      <c r="J46" s="138">
        <f>D6</f>
        <v>2023</v>
      </c>
      <c r="K46" s="136">
        <f>C26</f>
        <v>2022</v>
      </c>
      <c r="L46" s="137">
        <f>D26</f>
        <v>2023</v>
      </c>
      <c r="M46" s="260">
        <v>1000</v>
      </c>
      <c r="O46" s="16">
        <f>O26</f>
        <v>2022</v>
      </c>
      <c r="P46" s="138">
        <f>P26</f>
        <v>2023</v>
      </c>
      <c r="Q46" s="131"/>
    </row>
    <row r="47" spans="1:17" s="270" customFormat="1" ht="15.75" customHeight="1" x14ac:dyDescent="0.25">
      <c r="A47" s="23" t="s">
        <v>115</v>
      </c>
      <c r="B47" s="15"/>
      <c r="C47" s="78">
        <f>C48+C49</f>
        <v>78960.159999999974</v>
      </c>
      <c r="D47" s="210">
        <f>D48+D49</f>
        <v>84270.209999999992</v>
      </c>
      <c r="E47" s="216">
        <f>C47/$C$60</f>
        <v>0.53555091840420777</v>
      </c>
      <c r="F47" s="217">
        <f>D47/$D$60</f>
        <v>0.54986669012201883</v>
      </c>
      <c r="G47" s="53">
        <f>(D47-C47)/C47</f>
        <v>6.7249737082599875E-2</v>
      </c>
      <c r="H47"/>
      <c r="I47" s="78">
        <f>I48+I49</f>
        <v>24995.628000000004</v>
      </c>
      <c r="J47" s="210">
        <f>J48+J49</f>
        <v>27791.559000000008</v>
      </c>
      <c r="K47" s="216">
        <f>I47/$I$60</f>
        <v>0.59077419894024008</v>
      </c>
      <c r="L47" s="217">
        <f>J47/$J$60</f>
        <v>0.60111286808581621</v>
      </c>
      <c r="M47" s="53">
        <f>(J47-I47)/I47</f>
        <v>0.11185680151744952</v>
      </c>
      <c r="N47"/>
      <c r="O47" s="63">
        <f t="shared" ref="O47:P60" si="16">(I47/C47)*10</f>
        <v>3.1655999683891234</v>
      </c>
      <c r="P47" s="237">
        <f t="shared" si="16"/>
        <v>3.2979102579666062</v>
      </c>
      <c r="Q47" s="53">
        <f>(P47-O47)/O47</f>
        <v>4.1796275871461883E-2</v>
      </c>
    </row>
    <row r="48" spans="1:17" ht="20.100000000000001" customHeight="1" x14ac:dyDescent="0.25">
      <c r="A48" s="8" t="s">
        <v>4</v>
      </c>
      <c r="C48" s="19">
        <v>39099.43</v>
      </c>
      <c r="D48" s="140">
        <v>42673.210000000014</v>
      </c>
      <c r="E48" s="214">
        <f>C48/$C$60</f>
        <v>0.26519368306220559</v>
      </c>
      <c r="F48" s="215">
        <f>D48/$D$60</f>
        <v>0.2784445029813245</v>
      </c>
      <c r="G48" s="52">
        <f>(D48-C48)/C48</f>
        <v>9.1402355481908906E-2</v>
      </c>
      <c r="I48" s="19">
        <v>14260.511000000002</v>
      </c>
      <c r="J48" s="140">
        <v>16585.025000000001</v>
      </c>
      <c r="K48" s="214">
        <f>I48/$I$60</f>
        <v>0.33704862156307824</v>
      </c>
      <c r="L48" s="215">
        <f>J48/$J$60</f>
        <v>0.35872301892185904</v>
      </c>
      <c r="M48" s="52">
        <f>(J48-I48)/I48</f>
        <v>0.16300355576318401</v>
      </c>
      <c r="O48" s="27">
        <f t="shared" si="16"/>
        <v>3.6472426835889942</v>
      </c>
      <c r="P48" s="143">
        <f t="shared" si="16"/>
        <v>3.8865192002195279</v>
      </c>
      <c r="Q48" s="52">
        <f>(P48-O48)/O48</f>
        <v>6.560476979148494E-2</v>
      </c>
    </row>
    <row r="49" spans="1:17" ht="20.100000000000001" customHeight="1" x14ac:dyDescent="0.25">
      <c r="A49" s="8" t="s">
        <v>5</v>
      </c>
      <c r="C49" s="19">
        <v>39860.729999999981</v>
      </c>
      <c r="D49" s="140">
        <v>41596.999999999971</v>
      </c>
      <c r="E49" s="214">
        <f>C49/$C$60</f>
        <v>0.27035723534200229</v>
      </c>
      <c r="F49" s="215">
        <f>D49/$D$60</f>
        <v>0.27142218714069422</v>
      </c>
      <c r="G49" s="52">
        <f>(D49-C49)/C49</f>
        <v>4.35584094922494E-2</v>
      </c>
      <c r="I49" s="19">
        <v>10735.117000000002</v>
      </c>
      <c r="J49" s="140">
        <v>11206.534000000007</v>
      </c>
      <c r="K49" s="214">
        <f>I49/$I$60</f>
        <v>0.25372557737716189</v>
      </c>
      <c r="L49" s="215">
        <f>J49/$J$60</f>
        <v>0.2423898491639572</v>
      </c>
      <c r="M49" s="52">
        <f>(J49-I49)/I49</f>
        <v>4.3913540951626778E-2</v>
      </c>
      <c r="O49" s="27">
        <f t="shared" si="16"/>
        <v>2.6931561464127745</v>
      </c>
      <c r="P49" s="143">
        <f t="shared" si="16"/>
        <v>2.6940726494699172</v>
      </c>
      <c r="Q49" s="52">
        <f>(P49-O49)/O49</f>
        <v>3.4030817647298693E-4</v>
      </c>
    </row>
    <row r="50" spans="1:17" ht="20.100000000000001" customHeight="1" x14ac:dyDescent="0.25">
      <c r="A50" s="23" t="s">
        <v>38</v>
      </c>
      <c r="B50" s="15"/>
      <c r="C50" s="78">
        <f>C51+C52</f>
        <v>54830.91</v>
      </c>
      <c r="D50" s="210">
        <f>D51+D52</f>
        <v>54558.380000000019</v>
      </c>
      <c r="E50" s="216">
        <f>C50/$C$60</f>
        <v>0.37189317001686006</v>
      </c>
      <c r="F50" s="217">
        <f>D50/$D$60</f>
        <v>0.35599574071334772</v>
      </c>
      <c r="G50" s="53">
        <f>(D50-C50)/C50</f>
        <v>-4.9703716389165207E-3</v>
      </c>
      <c r="I50" s="78">
        <f>I51+I52</f>
        <v>6964.6109999999944</v>
      </c>
      <c r="J50" s="210">
        <f>J51+J52</f>
        <v>7557.0619999999972</v>
      </c>
      <c r="K50" s="216">
        <f>I50/$I$60</f>
        <v>0.16460928625019466</v>
      </c>
      <c r="L50" s="217">
        <f>J50/$J$60</f>
        <v>0.16345420611784792</v>
      </c>
      <c r="M50" s="53">
        <f>(J50-I50)/I50</f>
        <v>8.5065913946953134E-2</v>
      </c>
      <c r="O50" s="63">
        <f t="shared" si="16"/>
        <v>1.2701979595086046</v>
      </c>
      <c r="P50" s="237">
        <f t="shared" si="16"/>
        <v>1.3851331362844708</v>
      </c>
      <c r="Q50" s="53">
        <f>(P50-O50)/O50</f>
        <v>9.0486034806992285E-2</v>
      </c>
    </row>
    <row r="51" spans="1:17" ht="20.100000000000001" customHeight="1" x14ac:dyDescent="0.25">
      <c r="A51" s="8"/>
      <c r="B51" t="s">
        <v>6</v>
      </c>
      <c r="C51" s="31">
        <v>52436.140000000007</v>
      </c>
      <c r="D51" s="141">
        <v>53500.120000000017</v>
      </c>
      <c r="E51" s="214">
        <f t="shared" ref="E51:E57" si="17">C51/$C$60</f>
        <v>0.35565053230099369</v>
      </c>
      <c r="F51" s="215">
        <f t="shared" ref="F51:F57" si="18">D51/$D$60</f>
        <v>0.34909054938311929</v>
      </c>
      <c r="G51" s="52">
        <f t="shared" ref="G51:G59" si="19">(D51-C51)/C51</f>
        <v>2.0290967260366808E-2</v>
      </c>
      <c r="I51" s="31">
        <v>6526.4329999999945</v>
      </c>
      <c r="J51" s="141">
        <v>7327.3589999999976</v>
      </c>
      <c r="K51" s="214">
        <f t="shared" ref="K51:K58" si="20">I51/$I$60</f>
        <v>0.15425290484848567</v>
      </c>
      <c r="L51" s="215">
        <f t="shared" ref="L51:L58" si="21">J51/$J$60</f>
        <v>0.15848588357293722</v>
      </c>
      <c r="M51" s="52">
        <f t="shared" ref="M51:M58" si="22">(J51-I51)/I51</f>
        <v>0.12272032824055709</v>
      </c>
      <c r="O51" s="27">
        <f t="shared" si="16"/>
        <v>1.2446440565609889</v>
      </c>
      <c r="P51" s="143">
        <f t="shared" si="16"/>
        <v>1.3695967410914209</v>
      </c>
      <c r="Q51" s="52">
        <f t="shared" ref="Q51:Q58" si="23">(P51-O51)/O51</f>
        <v>0.10039230402600589</v>
      </c>
    </row>
    <row r="52" spans="1:17" ht="20.100000000000001" customHeight="1" x14ac:dyDescent="0.25">
      <c r="A52" s="8"/>
      <c r="B52" t="s">
        <v>39</v>
      </c>
      <c r="C52" s="31">
        <v>2394.7699999999995</v>
      </c>
      <c r="D52" s="141">
        <v>1058.26</v>
      </c>
      <c r="E52" s="218">
        <f t="shared" si="17"/>
        <v>1.6242637715866391E-2</v>
      </c>
      <c r="F52" s="219">
        <f t="shared" si="18"/>
        <v>6.905191330228413E-3</v>
      </c>
      <c r="G52" s="52">
        <f t="shared" si="19"/>
        <v>-0.55809534944900752</v>
      </c>
      <c r="I52" s="31">
        <v>438.178</v>
      </c>
      <c r="J52" s="141">
        <v>229.70299999999995</v>
      </c>
      <c r="K52" s="218">
        <f t="shared" si="20"/>
        <v>1.035638140170899E-2</v>
      </c>
      <c r="L52" s="219">
        <f t="shared" si="21"/>
        <v>4.968322544910711E-3</v>
      </c>
      <c r="M52" s="52">
        <f t="shared" si="22"/>
        <v>-0.47577696735116792</v>
      </c>
      <c r="O52" s="27">
        <f t="shared" si="16"/>
        <v>1.8297289510057337</v>
      </c>
      <c r="P52" s="143">
        <f t="shared" si="16"/>
        <v>2.1705724491145837</v>
      </c>
      <c r="Q52" s="52">
        <f t="shared" si="23"/>
        <v>0.18628086849776357</v>
      </c>
    </row>
    <row r="53" spans="1:17" ht="20.100000000000001" customHeight="1" x14ac:dyDescent="0.25">
      <c r="A53" s="23" t="s">
        <v>130</v>
      </c>
      <c r="B53" s="15"/>
      <c r="C53" s="78">
        <f>SUM(C54:C56)</f>
        <v>11002.490000000005</v>
      </c>
      <c r="D53" s="210">
        <f>SUM(D54:D56)</f>
        <v>12404.300000000001</v>
      </c>
      <c r="E53" s="216">
        <f>C53/$C$60</f>
        <v>7.4624894684016813E-2</v>
      </c>
      <c r="F53" s="217">
        <f>D53/$D$60</f>
        <v>8.0938582973515305E-2</v>
      </c>
      <c r="G53" s="53">
        <f>(D53-C53)/C53</f>
        <v>0.12740843209128072</v>
      </c>
      <c r="I53" s="78">
        <f>SUM(I54:I56)</f>
        <v>9420.652</v>
      </c>
      <c r="J53" s="210">
        <f>SUM(J54:J56)</f>
        <v>10019.16</v>
      </c>
      <c r="K53" s="216">
        <f t="shared" si="20"/>
        <v>0.22265806399402208</v>
      </c>
      <c r="L53" s="217">
        <f t="shared" si="21"/>
        <v>0.21670774221088801</v>
      </c>
      <c r="M53" s="53">
        <f t="shared" si="22"/>
        <v>6.3531483808127065E-2</v>
      </c>
      <c r="O53" s="63">
        <f t="shared" si="16"/>
        <v>8.5622908996054488</v>
      </c>
      <c r="P53" s="237">
        <f t="shared" si="16"/>
        <v>8.0771667889360934</v>
      </c>
      <c r="Q53" s="53">
        <f t="shared" si="23"/>
        <v>-5.6658214064148407E-2</v>
      </c>
    </row>
    <row r="54" spans="1:17" ht="20.100000000000001" customHeight="1" x14ac:dyDescent="0.25">
      <c r="A54" s="8"/>
      <c r="B54" s="3" t="s">
        <v>7</v>
      </c>
      <c r="C54" s="31">
        <v>9854.7900000000045</v>
      </c>
      <c r="D54" s="141">
        <v>11037.880000000001</v>
      </c>
      <c r="E54" s="214">
        <f>C54/$C$60</f>
        <v>6.6840566624746037E-2</v>
      </c>
      <c r="F54" s="215">
        <f>D54/$D$60</f>
        <v>7.2022634588949405E-2</v>
      </c>
      <c r="G54" s="52">
        <f>(D54-C54)/C54</f>
        <v>0.12005227914547098</v>
      </c>
      <c r="I54" s="31">
        <v>8566.2159999999985</v>
      </c>
      <c r="J54" s="141">
        <v>8668.4750000000004</v>
      </c>
      <c r="K54" s="214">
        <f t="shared" si="20"/>
        <v>0.20246338261031355</v>
      </c>
      <c r="L54" s="215">
        <f t="shared" si="21"/>
        <v>0.18749332735094834</v>
      </c>
      <c r="M54" s="52">
        <f t="shared" si="22"/>
        <v>1.1937476243886665E-2</v>
      </c>
      <c r="O54" s="27">
        <f t="shared" si="16"/>
        <v>8.6924389053445026</v>
      </c>
      <c r="P54" s="143">
        <f t="shared" si="16"/>
        <v>7.8533876070404816</v>
      </c>
      <c r="Q54" s="52">
        <f t="shared" si="23"/>
        <v>-9.6526568370602472E-2</v>
      </c>
    </row>
    <row r="55" spans="1:17" ht="20.100000000000001" customHeight="1" x14ac:dyDescent="0.25">
      <c r="A55" s="8"/>
      <c r="B55" s="3" t="s">
        <v>8</v>
      </c>
      <c r="C55" s="31">
        <v>1053.92</v>
      </c>
      <c r="D55" s="141">
        <v>1260.3499999999997</v>
      </c>
      <c r="E55" s="214">
        <f t="shared" si="17"/>
        <v>7.1482608941593187E-3</v>
      </c>
      <c r="F55" s="215">
        <f t="shared" si="18"/>
        <v>8.223837141206676E-3</v>
      </c>
      <c r="G55" s="52">
        <f t="shared" si="19"/>
        <v>0.19586875664186998</v>
      </c>
      <c r="I55" s="31">
        <v>783.53200000000015</v>
      </c>
      <c r="J55" s="141">
        <v>1292.836</v>
      </c>
      <c r="K55" s="214">
        <f t="shared" si="20"/>
        <v>1.8518858163677432E-2</v>
      </c>
      <c r="L55" s="215">
        <f t="shared" si="21"/>
        <v>2.7963179608765168E-2</v>
      </c>
      <c r="M55" s="52">
        <f t="shared" si="22"/>
        <v>0.65001046543089469</v>
      </c>
      <c r="O55" s="27">
        <f t="shared" si="16"/>
        <v>7.4344542280248982</v>
      </c>
      <c r="P55" s="143">
        <f t="shared" si="16"/>
        <v>10.257753798548027</v>
      </c>
      <c r="Q55" s="52">
        <f t="shared" si="23"/>
        <v>0.37975882074576861</v>
      </c>
    </row>
    <row r="56" spans="1:17" ht="20.100000000000001" customHeight="1" x14ac:dyDescent="0.25">
      <c r="A56" s="32"/>
      <c r="B56" s="33" t="s">
        <v>9</v>
      </c>
      <c r="C56" s="211">
        <v>93.780000000000015</v>
      </c>
      <c r="D56" s="212">
        <v>106.07</v>
      </c>
      <c r="E56" s="218">
        <f t="shared" si="17"/>
        <v>6.3606716511145156E-4</v>
      </c>
      <c r="F56" s="219">
        <f t="shared" si="18"/>
        <v>6.9211124335921952E-4</v>
      </c>
      <c r="G56" s="52">
        <f t="shared" si="19"/>
        <v>0.13105139688632944</v>
      </c>
      <c r="I56" s="211">
        <v>70.903999999999996</v>
      </c>
      <c r="J56" s="212">
        <v>57.849000000000004</v>
      </c>
      <c r="K56" s="218">
        <f t="shared" si="20"/>
        <v>1.6758232200310701E-3</v>
      </c>
      <c r="L56" s="219">
        <f t="shared" si="21"/>
        <v>1.2512352511745159E-3</v>
      </c>
      <c r="M56" s="52">
        <f t="shared" si="22"/>
        <v>-0.18412219338824318</v>
      </c>
      <c r="O56" s="27">
        <f t="shared" si="16"/>
        <v>7.560673917679674</v>
      </c>
      <c r="P56" s="143">
        <f t="shared" si="16"/>
        <v>5.453851230319601</v>
      </c>
      <c r="Q56" s="52">
        <f t="shared" si="23"/>
        <v>-0.27865540959695884</v>
      </c>
    </row>
    <row r="57" spans="1:17" ht="20.100000000000001" customHeight="1" x14ac:dyDescent="0.25">
      <c r="A57" s="8" t="s">
        <v>131</v>
      </c>
      <c r="B57" s="3"/>
      <c r="C57" s="19">
        <v>156.48000000000002</v>
      </c>
      <c r="D57" s="140">
        <v>15.13</v>
      </c>
      <c r="E57" s="214">
        <f t="shared" si="17"/>
        <v>1.0613328001347828E-3</v>
      </c>
      <c r="F57" s="215">
        <f t="shared" si="18"/>
        <v>9.8723890940180948E-5</v>
      </c>
      <c r="G57" s="54">
        <f t="shared" si="19"/>
        <v>-0.90331032719836402</v>
      </c>
      <c r="I57" s="19">
        <v>89.248000000000005</v>
      </c>
      <c r="J57" s="140">
        <v>34.320999999999998</v>
      </c>
      <c r="K57" s="214">
        <f t="shared" si="20"/>
        <v>2.1093855176200632E-3</v>
      </c>
      <c r="L57" s="215">
        <f t="shared" si="21"/>
        <v>7.423403179927147E-4</v>
      </c>
      <c r="M57" s="54">
        <f t="shared" si="22"/>
        <v>-0.61544236285406961</v>
      </c>
      <c r="O57" s="238">
        <f t="shared" si="16"/>
        <v>5.703476482617587</v>
      </c>
      <c r="P57" s="239">
        <f t="shared" si="16"/>
        <v>22.68407138136153</v>
      </c>
      <c r="Q57" s="54">
        <f t="shared" si="23"/>
        <v>2.977235892967296</v>
      </c>
    </row>
    <row r="58" spans="1:17" ht="20.100000000000001" customHeight="1" x14ac:dyDescent="0.25">
      <c r="A58" s="8" t="s">
        <v>10</v>
      </c>
      <c r="C58" s="19">
        <v>1190.4999999999998</v>
      </c>
      <c r="D58" s="140">
        <v>881.77</v>
      </c>
      <c r="E58" s="214">
        <f>C58/$C$60</f>
        <v>8.0746210286327877E-3</v>
      </c>
      <c r="F58" s="215">
        <f>D58/$D$60</f>
        <v>5.7535866037226272E-3</v>
      </c>
      <c r="G58" s="52">
        <f t="shared" si="19"/>
        <v>-0.25932801343973105</v>
      </c>
      <c r="I58" s="19">
        <v>582.64699999999993</v>
      </c>
      <c r="J58" s="140">
        <v>603.7879999999999</v>
      </c>
      <c r="K58" s="214">
        <f t="shared" si="20"/>
        <v>1.3770920846234949E-2</v>
      </c>
      <c r="L58" s="215">
        <f t="shared" si="21"/>
        <v>1.305953136331066E-2</v>
      </c>
      <c r="M58" s="52">
        <f t="shared" si="22"/>
        <v>3.6284405480505287E-2</v>
      </c>
      <c r="O58" s="27">
        <f t="shared" si="16"/>
        <v>4.8941369172616547</v>
      </c>
      <c r="P58" s="143">
        <f t="shared" si="16"/>
        <v>6.8474545516404497</v>
      </c>
      <c r="Q58" s="52">
        <f t="shared" si="23"/>
        <v>0.39911381054531397</v>
      </c>
    </row>
    <row r="59" spans="1:17" ht="20.100000000000001" customHeight="1" thickBot="1" x14ac:dyDescent="0.3">
      <c r="A59" s="8" t="s">
        <v>11</v>
      </c>
      <c r="B59" s="10"/>
      <c r="C59" s="21">
        <v>1296.72</v>
      </c>
      <c r="D59" s="142">
        <v>1125.9199999999998</v>
      </c>
      <c r="E59" s="220">
        <f>C59/$C$60</f>
        <v>8.7950630661475931E-3</v>
      </c>
      <c r="F59" s="221">
        <f>D59/$D$60</f>
        <v>7.346675696455288E-3</v>
      </c>
      <c r="G59" s="55">
        <f t="shared" si="19"/>
        <v>-0.13171694737491532</v>
      </c>
      <c r="I59" s="21">
        <v>257.16599999999994</v>
      </c>
      <c r="J59" s="142">
        <v>227.62199999999996</v>
      </c>
      <c r="K59" s="220">
        <f>I59/$I$60</f>
        <v>6.0781444516883401E-3</v>
      </c>
      <c r="L59" s="221">
        <f>J59/$J$60</f>
        <v>4.9233119041443337E-3</v>
      </c>
      <c r="M59" s="55">
        <f>(J59-I59)/I59</f>
        <v>-0.11488299386388555</v>
      </c>
      <c r="O59" s="240">
        <f t="shared" si="16"/>
        <v>1.983203775680177</v>
      </c>
      <c r="P59" s="241">
        <f t="shared" si="16"/>
        <v>2.0216534034389655</v>
      </c>
      <c r="Q59" s="55">
        <f>(P59-O59)/O59</f>
        <v>1.9387633399195924E-2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147437.26</v>
      </c>
      <c r="D60" s="226">
        <f>D48+D49+D50+D53+D57+D58+D59</f>
        <v>153255.71000000002</v>
      </c>
      <c r="E60" s="222">
        <f>E48+E49+E50+E53+E57+E58+E59</f>
        <v>0.99999999999999989</v>
      </c>
      <c r="F60" s="223">
        <f>F48+F49+F50+F53+F57+F58+F59</f>
        <v>0.99999999999999989</v>
      </c>
      <c r="G60" s="55">
        <f>(D60-C60)/C60</f>
        <v>3.9463904850103773E-2</v>
      </c>
      <c r="H60" s="1"/>
      <c r="I60" s="213">
        <f>I48+I49+I50+I53+I57+I58+I59</f>
        <v>42309.95199999999</v>
      </c>
      <c r="J60" s="226">
        <f>J48+J49+J50+J53+J57+J58+J59</f>
        <v>46233.51200000001</v>
      </c>
      <c r="K60" s="222">
        <f>K48+K49+K50+K53+K57+K58+K59</f>
        <v>1.0000000000000004</v>
      </c>
      <c r="L60" s="223">
        <f>L48+L49+L50+L53+L57+L58+L59</f>
        <v>0.99999999999999978</v>
      </c>
      <c r="M60" s="55">
        <f>(J60-I60)/I60</f>
        <v>9.273373791584591E-2</v>
      </c>
      <c r="N60" s="1"/>
      <c r="O60" s="24">
        <f t="shared" si="16"/>
        <v>2.8696919625337576</v>
      </c>
      <c r="P60" s="242">
        <f t="shared" si="16"/>
        <v>3.0167562435357227</v>
      </c>
      <c r="Q60" s="55">
        <f>(P60-O60)/O60</f>
        <v>5.1247410147853154E-2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mergeCells count="33"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K4:L4"/>
    <mergeCell ref="O4:P4"/>
    <mergeCell ref="K24:L24"/>
    <mergeCell ref="I5:J5"/>
    <mergeCell ref="K5:L5"/>
    <mergeCell ref="O5:P5"/>
    <mergeCell ref="O24:P2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A6EF9874-66B4-4730-8D10-253A8DEDC8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13" id="{9A171B87-C7F5-4655-8D18-16A43AADB4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0FF54F5C-5B27-482C-84BE-1404953641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14" id="{F652938C-71F1-4419-AC4F-54126F0C73E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2B0563F8-A27D-4377-81DB-E6EFE26D5E8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15" id="{E82055A9-1499-4FC8-B56E-41BCC25A2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9" id="{1D3071DB-7194-43A5-8E7B-8EE4B383AA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16" id="{D0507AA6-FF3E-4810-BE2B-C528228149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6" id="{E4094F65-7D7C-4AE8-B3D9-EC689D7CEB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7" id="{F4CE3BD3-BBE2-4307-96AE-89F73E56B2C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3" id="{E9E055F0-8EC7-406C-94FF-374E06F106A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  <x14:conditionalFormatting xmlns:xm="http://schemas.microsoft.com/office/excel/2006/main">
          <x14:cfRule type="iconSet" priority="18" id="{C798BB21-CAE7-499C-BE04-7F686272CB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6C315A10-1628-46FB-92C1-034848C908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12" id="{DA3D33AA-83CE-47C9-8A83-41F5157AB4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4" id="{1388A63D-164F-4CFF-AC9D-77C6F9011E8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11" id="{D4F48FEE-F377-43AB-A1F4-C2A10F2D48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" id="{4ACBCDCA-1793-40DE-ABCA-10D354D0B1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10" id="{89BBD7AC-DFB2-427A-A08E-1C22AD8B6E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topLeftCell="A3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92</v>
      </c>
      <c r="B1" s="4"/>
    </row>
    <row r="3" spans="1:19" ht="15.75" thickBot="1" x14ac:dyDescent="0.3"/>
    <row r="4" spans="1:19" x14ac:dyDescent="0.25">
      <c r="A4" s="328" t="s">
        <v>16</v>
      </c>
      <c r="B4" s="311"/>
      <c r="C4" s="311"/>
      <c r="D4" s="311"/>
      <c r="E4" s="347" t="s">
        <v>1</v>
      </c>
      <c r="F4" s="345"/>
      <c r="G4" s="340" t="s">
        <v>104</v>
      </c>
      <c r="H4" s="340"/>
      <c r="I4" s="130" t="s">
        <v>0</v>
      </c>
      <c r="K4" s="341" t="s">
        <v>19</v>
      </c>
      <c r="L4" s="340"/>
      <c r="M4" s="350" t="s">
        <v>104</v>
      </c>
      <c r="N4" s="351"/>
      <c r="O4" s="130" t="s">
        <v>0</v>
      </c>
      <c r="Q4" s="339" t="s">
        <v>22</v>
      </c>
      <c r="R4" s="340"/>
      <c r="S4" s="130" t="s">
        <v>0</v>
      </c>
    </row>
    <row r="5" spans="1:19" x14ac:dyDescent="0.25">
      <c r="A5" s="346"/>
      <c r="B5" s="312"/>
      <c r="C5" s="312"/>
      <c r="D5" s="312"/>
      <c r="E5" s="348" t="s">
        <v>157</v>
      </c>
      <c r="F5" s="338"/>
      <c r="G5" s="342" t="str">
        <f>E5</f>
        <v>jan-maio</v>
      </c>
      <c r="H5" s="342"/>
      <c r="I5" s="131" t="s">
        <v>149</v>
      </c>
      <c r="K5" s="337" t="str">
        <f>E5</f>
        <v>jan-maio</v>
      </c>
      <c r="L5" s="342"/>
      <c r="M5" s="343" t="str">
        <f>E5</f>
        <v>jan-maio</v>
      </c>
      <c r="N5" s="344"/>
      <c r="O5" s="131" t="str">
        <f>I5</f>
        <v>2023 /2022</v>
      </c>
      <c r="Q5" s="337" t="str">
        <f>E5</f>
        <v>jan-maio</v>
      </c>
      <c r="R5" s="338"/>
      <c r="S5" s="131" t="str">
        <f>O5</f>
        <v>2023 /2022</v>
      </c>
    </row>
    <row r="6" spans="1:19" ht="19.5" customHeight="1" thickBot="1" x14ac:dyDescent="0.3">
      <c r="A6" s="329"/>
      <c r="B6" s="352"/>
      <c r="C6" s="352"/>
      <c r="D6" s="352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612818.18000000028</v>
      </c>
      <c r="F7" s="145">
        <v>588208.87999999989</v>
      </c>
      <c r="G7" s="243">
        <f>E7/E15</f>
        <v>0.47029697997178282</v>
      </c>
      <c r="H7" s="244">
        <f>F7/F15</f>
        <v>0.45931826734896258</v>
      </c>
      <c r="I7" s="164">
        <f t="shared" ref="I7:I11" si="0">(F7-E7)/E7</f>
        <v>-4.0157588014116008E-2</v>
      </c>
      <c r="J7" s="1"/>
      <c r="K7" s="17">
        <v>167155.30200000014</v>
      </c>
      <c r="L7" s="145">
        <v>161176.932</v>
      </c>
      <c r="M7" s="243">
        <f>K7/K15</f>
        <v>0.46232848105549668</v>
      </c>
      <c r="N7" s="244">
        <f>L7/L15</f>
        <v>0.44574954055713678</v>
      </c>
      <c r="O7" s="164">
        <f t="shared" ref="O7:O18" si="1">(L7-K7)/K7</f>
        <v>-3.5765362680509741E-2</v>
      </c>
      <c r="P7" s="1"/>
      <c r="Q7" s="187">
        <f t="shared" ref="Q7:Q18" si="2">(K7/E7)*10</f>
        <v>2.7276492025742458</v>
      </c>
      <c r="R7" s="188">
        <f t="shared" ref="R7:R18" si="3">(L7/F7)*10</f>
        <v>2.7401308868373428</v>
      </c>
      <c r="S7" s="55">
        <f>(R7-Q7)/Q7</f>
        <v>4.5759858897241349E-3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462616.25000000029</v>
      </c>
      <c r="F8" s="181">
        <v>440073.41999999981</v>
      </c>
      <c r="G8" s="245">
        <f>E8/E7</f>
        <v>0.75489968329594936</v>
      </c>
      <c r="H8" s="246">
        <f>F8/F7</f>
        <v>0.74815840930521127</v>
      </c>
      <c r="I8" s="206">
        <f t="shared" si="0"/>
        <v>-4.8729005952558885E-2</v>
      </c>
      <c r="K8" s="180">
        <v>149661.26700000014</v>
      </c>
      <c r="L8" s="181">
        <v>144817.31599999999</v>
      </c>
      <c r="M8" s="250">
        <f>K8/K7</f>
        <v>0.89534262574572721</v>
      </c>
      <c r="N8" s="246">
        <f>L8/L7</f>
        <v>0.89849902342104382</v>
      </c>
      <c r="O8" s="207">
        <f t="shared" si="1"/>
        <v>-3.236609643295444E-2</v>
      </c>
      <c r="Q8" s="189">
        <f t="shared" si="2"/>
        <v>3.2351061381868891</v>
      </c>
      <c r="R8" s="190">
        <f t="shared" si="3"/>
        <v>3.2907535292633683</v>
      </c>
      <c r="S8" s="182">
        <f t="shared" ref="S8:S18" si="4">(R8-Q8)/Q8</f>
        <v>1.7201102127569364E-2</v>
      </c>
    </row>
    <row r="9" spans="1:19" ht="24" customHeight="1" x14ac:dyDescent="0.25">
      <c r="A9" s="8"/>
      <c r="B9" t="s">
        <v>37</v>
      </c>
      <c r="E9" s="19">
        <v>97469.779999999984</v>
      </c>
      <c r="F9" s="140">
        <v>77184.12999999999</v>
      </c>
      <c r="G9" s="247">
        <f>E9/E7</f>
        <v>0.15905171090061321</v>
      </c>
      <c r="H9" s="215">
        <f>F9/F7</f>
        <v>0.13121891325408078</v>
      </c>
      <c r="I9" s="182">
        <f t="shared" ref="I9:I10" si="5">(F9-E9)/E9</f>
        <v>-0.2081224560063642</v>
      </c>
      <c r="K9" s="19">
        <v>13424.314000000002</v>
      </c>
      <c r="L9" s="140">
        <v>11119.959000000004</v>
      </c>
      <c r="M9" s="247">
        <f>K9/K7</f>
        <v>8.0310428920764898E-2</v>
      </c>
      <c r="N9" s="215">
        <f>L9/L7</f>
        <v>6.8992248841167947E-2</v>
      </c>
      <c r="O9" s="182">
        <f t="shared" si="1"/>
        <v>-0.17165532629823746</v>
      </c>
      <c r="Q9" s="189">
        <f t="shared" si="2"/>
        <v>1.3772796039962341</v>
      </c>
      <c r="R9" s="190">
        <f t="shared" si="3"/>
        <v>1.4407053626179378</v>
      </c>
      <c r="S9" s="182">
        <f t="shared" si="4"/>
        <v>4.6051475994904202E-2</v>
      </c>
    </row>
    <row r="10" spans="1:19" ht="24" customHeight="1" thickBot="1" x14ac:dyDescent="0.3">
      <c r="A10" s="8"/>
      <c r="B10" t="s">
        <v>36</v>
      </c>
      <c r="E10" s="19">
        <v>52732.150000000016</v>
      </c>
      <c r="F10" s="140">
        <v>70951.330000000016</v>
      </c>
      <c r="G10" s="247">
        <f>E10/E7</f>
        <v>8.604860580343747E-2</v>
      </c>
      <c r="H10" s="215">
        <f>F10/F7</f>
        <v>0.12062267744070784</v>
      </c>
      <c r="I10" s="186">
        <f t="shared" si="5"/>
        <v>0.34550421327406516</v>
      </c>
      <c r="K10" s="19">
        <v>4069.7209999999995</v>
      </c>
      <c r="L10" s="140">
        <v>5239.6569999999992</v>
      </c>
      <c r="M10" s="247">
        <f>K10/K7</f>
        <v>2.4346945333507855E-2</v>
      </c>
      <c r="N10" s="215">
        <f>L10/L7</f>
        <v>3.2508727737788179E-2</v>
      </c>
      <c r="O10" s="209">
        <f t="shared" si="1"/>
        <v>0.28747326905210452</v>
      </c>
      <c r="Q10" s="189">
        <f t="shared" si="2"/>
        <v>0.77177224899800179</v>
      </c>
      <c r="R10" s="190">
        <f t="shared" si="3"/>
        <v>0.73848608616639011</v>
      </c>
      <c r="S10" s="182">
        <f t="shared" si="4"/>
        <v>-4.3129515054249973E-2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690226.93000000098</v>
      </c>
      <c r="F11" s="145">
        <v>692403.98000000068</v>
      </c>
      <c r="G11" s="243">
        <f>E11/E15</f>
        <v>0.52970302002821701</v>
      </c>
      <c r="H11" s="244">
        <f>F11/F15</f>
        <v>0.54068173265103736</v>
      </c>
      <c r="I11" s="164">
        <f t="shared" si="0"/>
        <v>3.1541075918317101E-3</v>
      </c>
      <c r="J11" s="1"/>
      <c r="K11" s="17">
        <v>194395.64899999954</v>
      </c>
      <c r="L11" s="145">
        <v>200409.37900000007</v>
      </c>
      <c r="M11" s="243">
        <f>K11/K15</f>
        <v>0.53767151894450338</v>
      </c>
      <c r="N11" s="244">
        <f>L11/L15</f>
        <v>0.55425045944286333</v>
      </c>
      <c r="O11" s="164">
        <f t="shared" si="1"/>
        <v>3.093551749196068E-2</v>
      </c>
      <c r="Q11" s="191">
        <f t="shared" si="2"/>
        <v>2.8164019766658379</v>
      </c>
      <c r="R11" s="192">
        <f t="shared" si="3"/>
        <v>2.8943995815853034</v>
      </c>
      <c r="S11" s="57">
        <f t="shared" si="4"/>
        <v>2.7694059855689346E-2</v>
      </c>
    </row>
    <row r="12" spans="1:19" s="3" customFormat="1" ht="24" customHeight="1" x14ac:dyDescent="0.25">
      <c r="A12" s="46"/>
      <c r="B12" s="3" t="s">
        <v>33</v>
      </c>
      <c r="E12" s="31">
        <v>526128.84000000102</v>
      </c>
      <c r="F12" s="141">
        <v>529089.98000000068</v>
      </c>
      <c r="G12" s="247">
        <f>E12/E11</f>
        <v>0.76225487174196505</v>
      </c>
      <c r="H12" s="215">
        <f>F12/F11</f>
        <v>0.76413480465551364</v>
      </c>
      <c r="I12" s="206">
        <f t="shared" ref="I12:I18" si="6">(F12-E12)/E12</f>
        <v>5.6281651467721466E-3</v>
      </c>
      <c r="K12" s="31">
        <v>177693.76199999952</v>
      </c>
      <c r="L12" s="141">
        <v>182058.34000000005</v>
      </c>
      <c r="M12" s="247">
        <f>K12/K11</f>
        <v>0.9140830204486724</v>
      </c>
      <c r="N12" s="215">
        <f>L12/L11</f>
        <v>0.90843223460115596</v>
      </c>
      <c r="O12" s="206">
        <f t="shared" si="1"/>
        <v>2.4562359144608262E-2</v>
      </c>
      <c r="Q12" s="189">
        <f t="shared" si="2"/>
        <v>3.3773811372894742</v>
      </c>
      <c r="R12" s="190">
        <f t="shared" si="3"/>
        <v>3.4409712313962135</v>
      </c>
      <c r="S12" s="182">
        <f t="shared" si="4"/>
        <v>1.8828225634544081E-2</v>
      </c>
    </row>
    <row r="13" spans="1:19" ht="24" customHeight="1" x14ac:dyDescent="0.25">
      <c r="A13" s="8"/>
      <c r="B13" s="3" t="s">
        <v>37</v>
      </c>
      <c r="D13" s="3"/>
      <c r="E13" s="19">
        <v>62627.219999999972</v>
      </c>
      <c r="F13" s="140">
        <v>56832.04</v>
      </c>
      <c r="G13" s="247">
        <f>E13/E11</f>
        <v>9.0734245909529901E-2</v>
      </c>
      <c r="H13" s="215">
        <f>F13/F11</f>
        <v>8.2079308671795831E-2</v>
      </c>
      <c r="I13" s="182">
        <f t="shared" ref="I13:I14" si="7">(F13-E13)/E13</f>
        <v>-9.2534524125451739E-2</v>
      </c>
      <c r="K13" s="19">
        <v>7285.2360000000008</v>
      </c>
      <c r="L13" s="140">
        <v>6946.0590000000011</v>
      </c>
      <c r="M13" s="247">
        <f>K13/K11</f>
        <v>3.747633261071609E-2</v>
      </c>
      <c r="N13" s="215">
        <f>L13/L11</f>
        <v>3.4659350947841609E-2</v>
      </c>
      <c r="O13" s="182">
        <f t="shared" si="1"/>
        <v>-4.6556762196859461E-2</v>
      </c>
      <c r="Q13" s="189">
        <f t="shared" si="2"/>
        <v>1.1632699008514196</v>
      </c>
      <c r="R13" s="190">
        <f t="shared" si="3"/>
        <v>1.2222082825110627</v>
      </c>
      <c r="S13" s="182">
        <f t="shared" si="4"/>
        <v>5.0666127969532286E-2</v>
      </c>
    </row>
    <row r="14" spans="1:19" ht="24" customHeight="1" thickBot="1" x14ac:dyDescent="0.3">
      <c r="A14" s="8"/>
      <c r="B14" t="s">
        <v>36</v>
      </c>
      <c r="E14" s="19">
        <v>101470.87000000004</v>
      </c>
      <c r="F14" s="140">
        <v>106481.95999999992</v>
      </c>
      <c r="G14" s="247">
        <f>E14/E11</f>
        <v>0.14701088234850515</v>
      </c>
      <c r="H14" s="215">
        <f>F14/F11</f>
        <v>0.15378588667269044</v>
      </c>
      <c r="I14" s="186">
        <f t="shared" si="7"/>
        <v>4.9384517940960576E-2</v>
      </c>
      <c r="K14" s="19">
        <v>9416.6510000000017</v>
      </c>
      <c r="L14" s="140">
        <v>11404.98</v>
      </c>
      <c r="M14" s="247">
        <f>K14/K11</f>
        <v>4.8440646940611433E-2</v>
      </c>
      <c r="N14" s="215">
        <f>L14/L11</f>
        <v>5.6908414451002295E-2</v>
      </c>
      <c r="O14" s="209">
        <f t="shared" si="1"/>
        <v>0.21115033359524502</v>
      </c>
      <c r="Q14" s="189">
        <f t="shared" si="2"/>
        <v>0.92801520278677008</v>
      </c>
      <c r="R14" s="190">
        <f t="shared" si="3"/>
        <v>1.0710715693062007</v>
      </c>
      <c r="S14" s="182">
        <f t="shared" si="4"/>
        <v>0.15415304198664156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1303045.1100000015</v>
      </c>
      <c r="F15" s="145">
        <v>1280612.8600000006</v>
      </c>
      <c r="G15" s="243">
        <f>G7+G11</f>
        <v>0.99999999999999978</v>
      </c>
      <c r="H15" s="244">
        <f>H7+H11</f>
        <v>1</v>
      </c>
      <c r="I15" s="164">
        <f t="shared" si="6"/>
        <v>-1.7215252049102816E-2</v>
      </c>
      <c r="J15" s="1"/>
      <c r="K15" s="17">
        <v>361550.95099999965</v>
      </c>
      <c r="L15" s="145">
        <v>361586.31100000005</v>
      </c>
      <c r="M15" s="243">
        <f>M7+M11</f>
        <v>1</v>
      </c>
      <c r="N15" s="244">
        <f>N7+N11</f>
        <v>1</v>
      </c>
      <c r="O15" s="164">
        <f t="shared" si="1"/>
        <v>9.7800876757736743E-5</v>
      </c>
      <c r="Q15" s="191">
        <f t="shared" si="2"/>
        <v>2.7746618150464428</v>
      </c>
      <c r="R15" s="192">
        <f t="shared" si="3"/>
        <v>2.8235411520074836</v>
      </c>
      <c r="S15" s="57">
        <f t="shared" si="4"/>
        <v>1.7616322355386793E-2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988745.09000000125</v>
      </c>
      <c r="F16" s="181">
        <f t="shared" ref="F16:F17" si="8">F8+F12</f>
        <v>969163.40000000049</v>
      </c>
      <c r="G16" s="245">
        <f>E16/E15</f>
        <v>0.75879574882868028</v>
      </c>
      <c r="H16" s="246">
        <f>F16/F15</f>
        <v>0.75679655442473071</v>
      </c>
      <c r="I16" s="207">
        <f t="shared" si="6"/>
        <v>-1.9804588865266308E-2</v>
      </c>
      <c r="J16" s="3"/>
      <c r="K16" s="180">
        <f t="shared" ref="K16:L18" si="9">K8+K12</f>
        <v>327355.02899999963</v>
      </c>
      <c r="L16" s="181">
        <f t="shared" si="9"/>
        <v>326875.65600000008</v>
      </c>
      <c r="M16" s="250">
        <f>K16/K15</f>
        <v>0.90541880223127924</v>
      </c>
      <c r="N16" s="246">
        <f>L16/L15</f>
        <v>0.90400451028136419</v>
      </c>
      <c r="O16" s="207">
        <f t="shared" si="1"/>
        <v>-1.4643825740632086E-3</v>
      </c>
      <c r="P16" s="3"/>
      <c r="Q16" s="189">
        <f t="shared" si="2"/>
        <v>3.3108131945312542</v>
      </c>
      <c r="R16" s="190">
        <f t="shared" si="3"/>
        <v>3.372761043184255</v>
      </c>
      <c r="S16" s="182">
        <f t="shared" si="4"/>
        <v>1.8710765305431656E-2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160096.99999999994</v>
      </c>
      <c r="F17" s="140">
        <f t="shared" si="8"/>
        <v>134016.16999999998</v>
      </c>
      <c r="G17" s="248">
        <f>E17/E15</f>
        <v>0.12286374337416435</v>
      </c>
      <c r="H17" s="215">
        <f>F17/F15</f>
        <v>0.10465002670674409</v>
      </c>
      <c r="I17" s="182">
        <f t="shared" si="6"/>
        <v>-0.16290642547955281</v>
      </c>
      <c r="K17" s="19">
        <f t="shared" si="9"/>
        <v>20709.550000000003</v>
      </c>
      <c r="L17" s="140">
        <f t="shared" si="9"/>
        <v>18066.018000000004</v>
      </c>
      <c r="M17" s="247">
        <f>K17/K15</f>
        <v>5.7279755295125814E-2</v>
      </c>
      <c r="N17" s="215">
        <f>L17/L15</f>
        <v>4.9963224409786913E-2</v>
      </c>
      <c r="O17" s="182">
        <f t="shared" si="1"/>
        <v>-0.12764796917364205</v>
      </c>
      <c r="Q17" s="189">
        <f t="shared" si="2"/>
        <v>1.2935626526418365</v>
      </c>
      <c r="R17" s="190">
        <f t="shared" si="3"/>
        <v>1.3480476273870536</v>
      </c>
      <c r="S17" s="182">
        <f t="shared" si="4"/>
        <v>4.2120089532534662E-2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154203.02000000005</v>
      </c>
      <c r="F18" s="142">
        <f>F10+F14</f>
        <v>177433.28999999992</v>
      </c>
      <c r="G18" s="249">
        <f>E18/E15</f>
        <v>0.11834050779715513</v>
      </c>
      <c r="H18" s="221">
        <f>F18/F15</f>
        <v>0.13855341886852507</v>
      </c>
      <c r="I18" s="208">
        <f t="shared" si="6"/>
        <v>0.15064730898266368</v>
      </c>
      <c r="K18" s="21">
        <f t="shared" si="9"/>
        <v>13486.372000000001</v>
      </c>
      <c r="L18" s="142">
        <f t="shared" si="9"/>
        <v>16644.636999999999</v>
      </c>
      <c r="M18" s="249">
        <f>K18/K15</f>
        <v>3.7301442473594862E-2</v>
      </c>
      <c r="N18" s="221">
        <f>L18/L15</f>
        <v>4.6032265308849032E-2</v>
      </c>
      <c r="O18" s="208">
        <f t="shared" si="1"/>
        <v>0.2341819579053579</v>
      </c>
      <c r="Q18" s="193">
        <f t="shared" si="2"/>
        <v>0.87458546531708636</v>
      </c>
      <c r="R18" s="194">
        <f t="shared" si="3"/>
        <v>0.93807858716929649</v>
      </c>
      <c r="S18" s="186">
        <f t="shared" si="4"/>
        <v>7.2597961400136343E-2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 codeName="Folha25">
    <pageSetUpPr fitToPage="1"/>
  </sheetPr>
  <dimension ref="A1:S40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161</v>
      </c>
      <c r="B1" s="4"/>
    </row>
    <row r="3" spans="1:19" ht="15.75" thickBot="1" x14ac:dyDescent="0.3"/>
    <row r="4" spans="1:19" x14ac:dyDescent="0.25">
      <c r="A4" s="328" t="s">
        <v>16</v>
      </c>
      <c r="B4" s="311"/>
      <c r="C4" s="311"/>
      <c r="D4" s="311"/>
      <c r="E4" s="347" t="s">
        <v>1</v>
      </c>
      <c r="F4" s="345"/>
      <c r="G4" s="340" t="s">
        <v>104</v>
      </c>
      <c r="H4" s="340"/>
      <c r="I4" s="130" t="s">
        <v>0</v>
      </c>
      <c r="K4" s="341" t="s">
        <v>19</v>
      </c>
      <c r="L4" s="340"/>
      <c r="M4" s="350" t="s">
        <v>13</v>
      </c>
      <c r="N4" s="351"/>
      <c r="O4" s="130" t="s">
        <v>0</v>
      </c>
      <c r="Q4" s="339" t="s">
        <v>22</v>
      </c>
      <c r="R4" s="340"/>
      <c r="S4" s="130" t="s">
        <v>0</v>
      </c>
    </row>
    <row r="5" spans="1:19" x14ac:dyDescent="0.25">
      <c r="A5" s="346"/>
      <c r="B5" s="312"/>
      <c r="C5" s="312"/>
      <c r="D5" s="312"/>
      <c r="E5" s="348" t="s">
        <v>77</v>
      </c>
      <c r="F5" s="338"/>
      <c r="G5" s="342" t="str">
        <f>E5</f>
        <v>maio</v>
      </c>
      <c r="H5" s="342"/>
      <c r="I5" s="131" t="s">
        <v>149</v>
      </c>
      <c r="K5" s="337" t="str">
        <f>E5</f>
        <v>maio</v>
      </c>
      <c r="L5" s="342"/>
      <c r="M5" s="343" t="str">
        <f>E5</f>
        <v>maio</v>
      </c>
      <c r="N5" s="344"/>
      <c r="O5" s="131" t="str">
        <f>I5</f>
        <v>2023 /2022</v>
      </c>
      <c r="Q5" s="337" t="str">
        <f>E5</f>
        <v>maio</v>
      </c>
      <c r="R5" s="338"/>
      <c r="S5" s="131" t="str">
        <f>O5</f>
        <v>2023 /2022</v>
      </c>
    </row>
    <row r="6" spans="1:19" ht="19.5" customHeight="1" thickBot="1" x14ac:dyDescent="0.3">
      <c r="A6" s="329"/>
      <c r="B6" s="352"/>
      <c r="C6" s="352"/>
      <c r="D6" s="352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130927.88999999996</v>
      </c>
      <c r="F7" s="145">
        <v>128457.43999999999</v>
      </c>
      <c r="G7" s="243">
        <f>E7/E15</f>
        <v>0.47034583890979181</v>
      </c>
      <c r="H7" s="244">
        <f>F7/F15</f>
        <v>0.45598666586916553</v>
      </c>
      <c r="I7" s="164">
        <f t="shared" ref="I7:I18" si="0">(F7-E7)/E7</f>
        <v>-1.8868783419636326E-2</v>
      </c>
      <c r="J7" s="1"/>
      <c r="K7" s="17">
        <v>34679.38700000001</v>
      </c>
      <c r="L7" s="145">
        <v>34552.825000000004</v>
      </c>
      <c r="M7" s="243">
        <f>K7/K15</f>
        <v>0.45044401537205042</v>
      </c>
      <c r="N7" s="244">
        <f>L7/L15</f>
        <v>0.42770629642485181</v>
      </c>
      <c r="O7" s="164">
        <f t="shared" ref="O7:O18" si="1">(L7-K7)/K7</f>
        <v>-3.6494878066906235E-3</v>
      </c>
      <c r="P7" s="1"/>
      <c r="Q7" s="187">
        <f t="shared" ref="Q7:R18" si="2">(K7/E7)*10</f>
        <v>2.6487394702534366</v>
      </c>
      <c r="R7" s="188">
        <f t="shared" si="2"/>
        <v>2.6898266850094483</v>
      </c>
      <c r="S7" s="55">
        <f>(R7-Q7)/Q7</f>
        <v>1.5511987954058929E-2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94302.499999999956</v>
      </c>
      <c r="F8" s="181">
        <v>95764.14999999998</v>
      </c>
      <c r="G8" s="245">
        <f>E8/E7</f>
        <v>0.7202628866928199</v>
      </c>
      <c r="H8" s="246">
        <f>F8/F7</f>
        <v>0.74549321549612069</v>
      </c>
      <c r="I8" s="206">
        <f t="shared" si="0"/>
        <v>1.5499589088306502E-2</v>
      </c>
      <c r="K8" s="180">
        <v>30523.392000000007</v>
      </c>
      <c r="L8" s="181">
        <v>31183.796000000009</v>
      </c>
      <c r="M8" s="250">
        <f>K8/K7</f>
        <v>0.88015950224264339</v>
      </c>
      <c r="N8" s="246">
        <f>L8/L7</f>
        <v>0.90249627924778963</v>
      </c>
      <c r="O8" s="207">
        <f t="shared" si="1"/>
        <v>2.1635996418746715E-2</v>
      </c>
      <c r="Q8" s="189">
        <f t="shared" si="2"/>
        <v>3.2367532143898647</v>
      </c>
      <c r="R8" s="190">
        <f t="shared" si="2"/>
        <v>3.2563120959148089</v>
      </c>
      <c r="S8" s="182">
        <f t="shared" ref="S8:S18" si="3">(R8-Q8)/Q8</f>
        <v>6.0427472313890973E-3</v>
      </c>
    </row>
    <row r="9" spans="1:19" ht="24" customHeight="1" x14ac:dyDescent="0.25">
      <c r="A9" s="8"/>
      <c r="B9" t="s">
        <v>37</v>
      </c>
      <c r="E9" s="19">
        <v>22210.169999999991</v>
      </c>
      <c r="F9" s="140">
        <v>15921.690000000004</v>
      </c>
      <c r="G9" s="247">
        <f>E9/E7</f>
        <v>0.16963666030209451</v>
      </c>
      <c r="H9" s="215">
        <f>F9/F7</f>
        <v>0.12394525377432405</v>
      </c>
      <c r="I9" s="182">
        <f t="shared" si="0"/>
        <v>-0.28313515835313235</v>
      </c>
      <c r="K9" s="19">
        <v>3049.0240000000031</v>
      </c>
      <c r="L9" s="140">
        <v>2252.3589999999999</v>
      </c>
      <c r="M9" s="247">
        <f>K9/K7</f>
        <v>8.7920354532218289E-2</v>
      </c>
      <c r="N9" s="215">
        <f>L9/L7</f>
        <v>6.5185958022245638E-2</v>
      </c>
      <c r="O9" s="182">
        <f t="shared" si="1"/>
        <v>-0.26128525062446289</v>
      </c>
      <c r="Q9" s="189">
        <f t="shared" si="2"/>
        <v>1.3728053409766807</v>
      </c>
      <c r="R9" s="190">
        <f t="shared" si="2"/>
        <v>1.4146481937533009</v>
      </c>
      <c r="S9" s="182">
        <f t="shared" si="3"/>
        <v>3.0479814965500569E-2</v>
      </c>
    </row>
    <row r="10" spans="1:19" ht="24" customHeight="1" thickBot="1" x14ac:dyDescent="0.3">
      <c r="A10" s="8"/>
      <c r="B10" t="s">
        <v>36</v>
      </c>
      <c r="E10" s="19">
        <v>14415.22</v>
      </c>
      <c r="F10" s="140">
        <v>16771.600000000002</v>
      </c>
      <c r="G10" s="247">
        <f>E10/E7</f>
        <v>0.1101004530050855</v>
      </c>
      <c r="H10" s="215">
        <f>F10/F7</f>
        <v>0.13056153072955529</v>
      </c>
      <c r="I10" s="186">
        <f t="shared" si="0"/>
        <v>0.16346472686507754</v>
      </c>
      <c r="K10" s="19">
        <v>1106.971</v>
      </c>
      <c r="L10" s="140">
        <v>1116.67</v>
      </c>
      <c r="M10" s="247">
        <f>K10/K7</f>
        <v>3.1920143225138316E-2</v>
      </c>
      <c r="N10" s="215">
        <f>L10/L7</f>
        <v>3.2317762729964915E-2</v>
      </c>
      <c r="O10" s="209">
        <f t="shared" si="1"/>
        <v>8.7617471460409244E-3</v>
      </c>
      <c r="Q10" s="189">
        <f t="shared" si="2"/>
        <v>0.76791821422080286</v>
      </c>
      <c r="R10" s="190">
        <f t="shared" si="2"/>
        <v>0.66581005986310182</v>
      </c>
      <c r="S10" s="182">
        <f t="shared" si="3"/>
        <v>-0.1329674859468061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147437.25999999989</v>
      </c>
      <c r="F11" s="145">
        <v>153255.70999999979</v>
      </c>
      <c r="G11" s="243">
        <f>E11/E15</f>
        <v>0.52965416109020824</v>
      </c>
      <c r="H11" s="244">
        <f>F11/F15</f>
        <v>0.54401333413083464</v>
      </c>
      <c r="I11" s="164">
        <f t="shared" si="0"/>
        <v>3.9463904850103017E-2</v>
      </c>
      <c r="J11" s="1"/>
      <c r="K11" s="17">
        <v>42309.952000000019</v>
      </c>
      <c r="L11" s="145">
        <v>46233.512000000068</v>
      </c>
      <c r="M11" s="243">
        <f>K11/K15</f>
        <v>0.54955598462794963</v>
      </c>
      <c r="N11" s="244">
        <f>L11/L15</f>
        <v>0.57229370357514819</v>
      </c>
      <c r="O11" s="164">
        <f t="shared" si="1"/>
        <v>9.2733737915846534E-2</v>
      </c>
      <c r="Q11" s="191">
        <f t="shared" si="2"/>
        <v>2.869691962533762</v>
      </c>
      <c r="R11" s="192">
        <f t="shared" si="2"/>
        <v>3.0167562435357311</v>
      </c>
      <c r="S11" s="57">
        <f t="shared" si="3"/>
        <v>5.1247410147854465E-2</v>
      </c>
    </row>
    <row r="12" spans="1:19" s="3" customFormat="1" ht="24" customHeight="1" x14ac:dyDescent="0.25">
      <c r="A12" s="46"/>
      <c r="B12" s="3" t="s">
        <v>33</v>
      </c>
      <c r="E12" s="31">
        <v>119106.75999999991</v>
      </c>
      <c r="F12" s="141">
        <v>121446.15999999977</v>
      </c>
      <c r="G12" s="247">
        <f>E12/E11</f>
        <v>0.80784708017498419</v>
      </c>
      <c r="H12" s="215">
        <f>F12/F11</f>
        <v>0.79244133872728095</v>
      </c>
      <c r="I12" s="206">
        <f t="shared" si="0"/>
        <v>1.9641202564823903E-2</v>
      </c>
      <c r="K12" s="31">
        <v>39293.42000000002</v>
      </c>
      <c r="L12" s="141">
        <v>42557.983000000066</v>
      </c>
      <c r="M12" s="247">
        <f>K12/K11</f>
        <v>0.92870396071354566</v>
      </c>
      <c r="N12" s="215">
        <f>L12/L11</f>
        <v>0.9205007614390186</v>
      </c>
      <c r="O12" s="206">
        <f t="shared" si="1"/>
        <v>8.3081671180570277E-2</v>
      </c>
      <c r="Q12" s="189">
        <f t="shared" si="2"/>
        <v>3.2990083854182628</v>
      </c>
      <c r="R12" s="190">
        <f t="shared" si="2"/>
        <v>3.5042674877493156</v>
      </c>
      <c r="S12" s="182">
        <f t="shared" si="3"/>
        <v>6.221842394772488E-2</v>
      </c>
    </row>
    <row r="13" spans="1:19" ht="24" customHeight="1" x14ac:dyDescent="0.25">
      <c r="A13" s="8"/>
      <c r="B13" s="3" t="s">
        <v>37</v>
      </c>
      <c r="D13" s="3"/>
      <c r="E13" s="19">
        <v>11500.989999999996</v>
      </c>
      <c r="F13" s="140">
        <v>11119.409999999993</v>
      </c>
      <c r="G13" s="247">
        <f>E13/E11</f>
        <v>7.8005993871562748E-2</v>
      </c>
      <c r="H13" s="215">
        <f>F13/F11</f>
        <v>7.2554621292740137E-2</v>
      </c>
      <c r="I13" s="182">
        <f t="shared" si="0"/>
        <v>-3.3178013371023163E-2</v>
      </c>
      <c r="K13" s="19">
        <v>1446.9920000000004</v>
      </c>
      <c r="L13" s="140">
        <v>1361.057</v>
      </c>
      <c r="M13" s="247">
        <f>K13/K11</f>
        <v>3.4199802448369586E-2</v>
      </c>
      <c r="N13" s="215">
        <f>L13/L11</f>
        <v>2.9438754295801669E-2</v>
      </c>
      <c r="O13" s="182">
        <f t="shared" si="1"/>
        <v>-5.938871811316191E-2</v>
      </c>
      <c r="Q13" s="189">
        <f t="shared" si="2"/>
        <v>1.2581456031176455</v>
      </c>
      <c r="R13" s="190">
        <f t="shared" si="2"/>
        <v>1.2240370667148714</v>
      </c>
      <c r="S13" s="182">
        <f t="shared" si="3"/>
        <v>-2.711016619877232E-2</v>
      </c>
    </row>
    <row r="14" spans="1:19" ht="24" customHeight="1" thickBot="1" x14ac:dyDescent="0.3">
      <c r="A14" s="8"/>
      <c r="B14" t="s">
        <v>36</v>
      </c>
      <c r="E14" s="19">
        <v>16829.509999999998</v>
      </c>
      <c r="F14" s="140">
        <v>20690.14</v>
      </c>
      <c r="G14" s="247">
        <f>E14/E11</f>
        <v>0.11414692595345309</v>
      </c>
      <c r="H14" s="215">
        <f>F14/F11</f>
        <v>0.13500403997997873</v>
      </c>
      <c r="I14" s="186">
        <f t="shared" si="0"/>
        <v>0.22939645895810404</v>
      </c>
      <c r="K14" s="19">
        <v>1569.5400000000002</v>
      </c>
      <c r="L14" s="140">
        <v>2314.4720000000002</v>
      </c>
      <c r="M14" s="247">
        <f>K14/K11</f>
        <v>3.7096236838084794E-2</v>
      </c>
      <c r="N14" s="215">
        <f>L14/L11</f>
        <v>5.00604842651797E-2</v>
      </c>
      <c r="O14" s="209">
        <f t="shared" si="1"/>
        <v>0.47461804095467458</v>
      </c>
      <c r="Q14" s="189">
        <f t="shared" si="2"/>
        <v>0.9326118229229492</v>
      </c>
      <c r="R14" s="190">
        <f t="shared" si="2"/>
        <v>1.1186352533138975</v>
      </c>
      <c r="S14" s="182">
        <f t="shared" si="3"/>
        <v>0.19946501408048009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278365.14999999985</v>
      </c>
      <c r="F15" s="145">
        <v>281713.14999999973</v>
      </c>
      <c r="G15" s="243">
        <f>G7+G11</f>
        <v>1</v>
      </c>
      <c r="H15" s="244">
        <f>H7+H11</f>
        <v>1.0000000000000002</v>
      </c>
      <c r="I15" s="164">
        <f t="shared" si="0"/>
        <v>1.2027367650008938E-2</v>
      </c>
      <c r="J15" s="1"/>
      <c r="K15" s="17">
        <v>76989.339000000022</v>
      </c>
      <c r="L15" s="145">
        <v>80786.337000000072</v>
      </c>
      <c r="M15" s="243">
        <f>M7+M11</f>
        <v>1</v>
      </c>
      <c r="N15" s="244">
        <f>N7+N11</f>
        <v>1</v>
      </c>
      <c r="O15" s="164">
        <f t="shared" si="1"/>
        <v>4.9318490706876307E-2</v>
      </c>
      <c r="Q15" s="191">
        <f t="shared" si="2"/>
        <v>2.765767877192963</v>
      </c>
      <c r="R15" s="192">
        <f t="shared" si="2"/>
        <v>2.867680724169253</v>
      </c>
      <c r="S15" s="57">
        <f t="shared" si="3"/>
        <v>3.6847939343240738E-2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213409.25999999986</v>
      </c>
      <c r="F16" s="181">
        <f t="shared" ref="F16:F17" si="4">F8+F12</f>
        <v>217210.30999999976</v>
      </c>
      <c r="G16" s="245">
        <f>E16/E15</f>
        <v>0.76665221921637816</v>
      </c>
      <c r="H16" s="246">
        <f>F16/F15</f>
        <v>0.77103362054628966</v>
      </c>
      <c r="I16" s="207">
        <f t="shared" si="0"/>
        <v>1.7811082799312004E-2</v>
      </c>
      <c r="J16" s="3"/>
      <c r="K16" s="180">
        <f t="shared" ref="K16:L18" si="5">K8+K12</f>
        <v>69816.812000000034</v>
      </c>
      <c r="L16" s="181">
        <f t="shared" si="5"/>
        <v>73741.779000000068</v>
      </c>
      <c r="M16" s="250">
        <f>K16/K15</f>
        <v>0.90683739991585088</v>
      </c>
      <c r="N16" s="246">
        <f>L16/L15</f>
        <v>0.91280013104196078</v>
      </c>
      <c r="O16" s="207">
        <f t="shared" si="1"/>
        <v>5.621807824740023E-2</v>
      </c>
      <c r="P16" s="3"/>
      <c r="Q16" s="189">
        <f t="shared" si="2"/>
        <v>3.2714987156602331</v>
      </c>
      <c r="R16" s="190">
        <f t="shared" si="2"/>
        <v>3.3949483797523303</v>
      </c>
      <c r="S16" s="182">
        <f t="shared" si="3"/>
        <v>3.7734896089416131E-2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33711.159999999989</v>
      </c>
      <c r="F17" s="140">
        <f t="shared" si="4"/>
        <v>27041.1</v>
      </c>
      <c r="G17" s="248">
        <f>E17/E15</f>
        <v>0.12110409654369453</v>
      </c>
      <c r="H17" s="215">
        <f>F17/F15</f>
        <v>9.5988064454925248E-2</v>
      </c>
      <c r="I17" s="182">
        <f t="shared" si="0"/>
        <v>-0.19785910659852679</v>
      </c>
      <c r="K17" s="19">
        <f t="shared" si="5"/>
        <v>4496.0160000000033</v>
      </c>
      <c r="L17" s="140">
        <f t="shared" si="5"/>
        <v>3613.4160000000002</v>
      </c>
      <c r="M17" s="247">
        <f>K17/K15</f>
        <v>5.839790363702177E-2</v>
      </c>
      <c r="N17" s="215">
        <f>L17/L15</f>
        <v>4.4728058409183681E-2</v>
      </c>
      <c r="O17" s="182">
        <f t="shared" si="1"/>
        <v>-0.19630713057960703</v>
      </c>
      <c r="Q17" s="189">
        <f t="shared" si="2"/>
        <v>1.3336877164713421</v>
      </c>
      <c r="R17" s="190">
        <f t="shared" si="2"/>
        <v>1.3362681251872153</v>
      </c>
      <c r="S17" s="182">
        <f t="shared" si="3"/>
        <v>1.9347922935815834E-3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31244.729999999996</v>
      </c>
      <c r="F18" s="142">
        <f>F10+F14</f>
        <v>37461.740000000005</v>
      </c>
      <c r="G18" s="249">
        <f>E18/E15</f>
        <v>0.11224368423992735</v>
      </c>
      <c r="H18" s="221">
        <f>F18/F15</f>
        <v>0.13297831499878526</v>
      </c>
      <c r="I18" s="208">
        <f t="shared" si="0"/>
        <v>0.19897787562894639</v>
      </c>
      <c r="K18" s="21">
        <f t="shared" si="5"/>
        <v>2676.5110000000004</v>
      </c>
      <c r="L18" s="142">
        <f t="shared" si="5"/>
        <v>3431.1420000000003</v>
      </c>
      <c r="M18" s="249">
        <f>K18/K15</f>
        <v>3.4764696447127562E-2</v>
      </c>
      <c r="N18" s="221">
        <f>L18/L15</f>
        <v>4.2471810548855522E-2</v>
      </c>
      <c r="O18" s="208">
        <f t="shared" si="1"/>
        <v>0.28194578688449246</v>
      </c>
      <c r="Q18" s="193">
        <f t="shared" si="2"/>
        <v>0.85662798174284138</v>
      </c>
      <c r="R18" s="194">
        <f t="shared" si="2"/>
        <v>0.91590566802289486</v>
      </c>
      <c r="S18" s="186">
        <f t="shared" si="3"/>
        <v>6.9198867587130217E-2</v>
      </c>
    </row>
    <row r="19" spans="1:19" ht="6.75" customHeight="1" x14ac:dyDescent="0.25">
      <c r="Q19" s="195"/>
      <c r="R19" s="195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16</vt:lpstr>
      <vt:lpstr>13</vt:lpstr>
      <vt:lpstr>14</vt:lpstr>
      <vt:lpstr>15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2019-01-18T14:14:45Z</cp:lastPrinted>
  <dcterms:created xsi:type="dcterms:W3CDTF">2012-12-21T10:54:30Z</dcterms:created>
  <dcterms:modified xsi:type="dcterms:W3CDTF">2023-07-11T16:15:10Z</dcterms:modified>
</cp:coreProperties>
</file>